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MorozovaEA\Desktop\19 в\"/>
    </mc:Choice>
  </mc:AlternateContent>
  <xr:revisionPtr revIDLastSave="0" documentId="8_{40417172-16B8-4445-BBAF-CF670763BF10}" xr6:coauthVersionLast="47" xr6:coauthVersionMax="47" xr10:uidLastSave="{00000000-0000-0000-0000-000000000000}"/>
  <bookViews>
    <workbookView xWindow="-120" yWindow="-120" windowWidth="29040" windowHeight="15840" xr2:uid="{7A6CC514-0CA4-4F34-AA4D-FB081BD5D017}"/>
  </bookViews>
  <sheets>
    <sheet name="Приложение 1" sheetId="1" r:id="rId1"/>
  </sheets>
  <externalReferences>
    <externalReference r:id="rId2"/>
  </externalReferences>
  <definedNames>
    <definedName name="два">#REF!</definedName>
    <definedName name="_xlnm.Print_Titles" localSheetId="0">'Приложение 1'!$7:$9</definedName>
    <definedName name="лет">#REF!</definedName>
    <definedName name="Лица">#REF!</definedName>
    <definedName name="мат">#REF!</definedName>
    <definedName name="_xlnm.Print_Area" localSheetId="0">'Приложение 1'!$A$1:$K$57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7" i="1" l="1"/>
  <c r="A57" i="1"/>
  <c r="K52" i="1"/>
  <c r="K49" i="1" s="1"/>
  <c r="E52" i="1"/>
  <c r="H52" i="1" s="1"/>
  <c r="H49" i="1" s="1"/>
  <c r="K51" i="1"/>
  <c r="H51" i="1"/>
  <c r="F46" i="1"/>
  <c r="D46" i="1"/>
  <c r="G46" i="1" s="1"/>
  <c r="J46" i="1" s="1"/>
  <c r="K46" i="1" s="1"/>
  <c r="C46" i="1"/>
  <c r="F45" i="1"/>
  <c r="D45" i="1"/>
  <c r="C45" i="1" s="1"/>
  <c r="E44" i="1"/>
  <c r="D44" i="1"/>
  <c r="K41" i="1"/>
  <c r="G41" i="1"/>
  <c r="F41" i="1"/>
  <c r="H41" i="1" s="1"/>
  <c r="E41" i="1"/>
  <c r="D41" i="1"/>
  <c r="C41" i="1"/>
  <c r="G40" i="1"/>
  <c r="F40" i="1"/>
  <c r="H40" i="1" s="1"/>
  <c r="E40" i="1"/>
  <c r="E39" i="1" s="1"/>
  <c r="D40" i="1"/>
  <c r="C40" i="1"/>
  <c r="G39" i="1"/>
  <c r="J39" i="1" s="1"/>
  <c r="K39" i="1" s="1"/>
  <c r="D39" i="1"/>
  <c r="G38" i="1"/>
  <c r="J38" i="1" s="1"/>
  <c r="K38" i="1" s="1"/>
  <c r="K37" i="1" s="1"/>
  <c r="K36" i="1" s="1"/>
  <c r="F38" i="1"/>
  <c r="H38" i="1" s="1"/>
  <c r="H37" i="1" s="1"/>
  <c r="E38" i="1"/>
  <c r="E37" i="1" s="1"/>
  <c r="D38" i="1"/>
  <c r="C38" i="1"/>
  <c r="G37" i="1"/>
  <c r="J37" i="1" s="1"/>
  <c r="J36" i="1" s="1"/>
  <c r="D37" i="1"/>
  <c r="G36" i="1"/>
  <c r="D36" i="1"/>
  <c r="J35" i="1"/>
  <c r="K35" i="1" s="1"/>
  <c r="J34" i="1"/>
  <c r="K34" i="1" s="1"/>
  <c r="K32" i="1" s="1"/>
  <c r="K31" i="1" s="1"/>
  <c r="G34" i="1"/>
  <c r="F34" i="1"/>
  <c r="H34" i="1" s="1"/>
  <c r="H32" i="1" s="1"/>
  <c r="H31" i="1" s="1"/>
  <c r="E34" i="1"/>
  <c r="D34" i="1"/>
  <c r="C34" i="1"/>
  <c r="F33" i="1"/>
  <c r="E33" i="1"/>
  <c r="D33" i="1"/>
  <c r="G33" i="1" s="1"/>
  <c r="G32" i="1" s="1"/>
  <c r="G31" i="1" s="1"/>
  <c r="J32" i="1"/>
  <c r="E32" i="1"/>
  <c r="J31" i="1"/>
  <c r="I31" i="1"/>
  <c r="E31" i="1"/>
  <c r="J30" i="1"/>
  <c r="K30" i="1" s="1"/>
  <c r="K29" i="1" s="1"/>
  <c r="K17" i="1" s="1"/>
  <c r="K16" i="1" s="1"/>
  <c r="G30" i="1"/>
  <c r="F30" i="1"/>
  <c r="H30" i="1" s="1"/>
  <c r="H29" i="1" s="1"/>
  <c r="E30" i="1"/>
  <c r="E29" i="1" s="1"/>
  <c r="D30" i="1"/>
  <c r="C30" i="1"/>
  <c r="J29" i="1"/>
  <c r="G29" i="1"/>
  <c r="D29" i="1"/>
  <c r="K28" i="1"/>
  <c r="J28" i="1"/>
  <c r="F28" i="1"/>
  <c r="E28" i="1"/>
  <c r="D28" i="1"/>
  <c r="G28" i="1" s="1"/>
  <c r="F27" i="1"/>
  <c r="E27" i="1"/>
  <c r="D27" i="1"/>
  <c r="G27" i="1" s="1"/>
  <c r="K26" i="1"/>
  <c r="J26" i="1"/>
  <c r="F26" i="1"/>
  <c r="E26" i="1"/>
  <c r="D26" i="1"/>
  <c r="G26" i="1" s="1"/>
  <c r="F25" i="1"/>
  <c r="E25" i="1"/>
  <c r="D25" i="1"/>
  <c r="G25" i="1" s="1"/>
  <c r="K24" i="1"/>
  <c r="J24" i="1"/>
  <c r="I24" i="1"/>
  <c r="E24" i="1"/>
  <c r="D24" i="1"/>
  <c r="C24" i="1" s="1"/>
  <c r="K23" i="1"/>
  <c r="J23" i="1"/>
  <c r="F23" i="1"/>
  <c r="E23" i="1"/>
  <c r="D23" i="1"/>
  <c r="G23" i="1" s="1"/>
  <c r="F22" i="1"/>
  <c r="E22" i="1"/>
  <c r="D22" i="1"/>
  <c r="G22" i="1" s="1"/>
  <c r="F21" i="1"/>
  <c r="E21" i="1"/>
  <c r="D21" i="1"/>
  <c r="G21" i="1" s="1"/>
  <c r="K20" i="1"/>
  <c r="J20" i="1"/>
  <c r="F20" i="1"/>
  <c r="E20" i="1"/>
  <c r="D20" i="1"/>
  <c r="G20" i="1" s="1"/>
  <c r="F19" i="1"/>
  <c r="E19" i="1"/>
  <c r="D19" i="1"/>
  <c r="G19" i="1" s="1"/>
  <c r="K18" i="1"/>
  <c r="J18" i="1"/>
  <c r="E18" i="1"/>
  <c r="D18" i="1"/>
  <c r="C18" i="1"/>
  <c r="J17" i="1"/>
  <c r="I17" i="1"/>
  <c r="D17" i="1"/>
  <c r="J16" i="1"/>
  <c r="I16" i="1"/>
  <c r="F16" i="1"/>
  <c r="E14" i="1"/>
  <c r="J13" i="1"/>
  <c r="J14" i="1" s="1"/>
  <c r="K14" i="1" s="1"/>
  <c r="E13" i="1"/>
  <c r="D13" i="1"/>
  <c r="G13" i="1" s="1"/>
  <c r="J11" i="1"/>
  <c r="I11" i="1"/>
  <c r="F11" i="1"/>
  <c r="E11" i="1"/>
  <c r="D11" i="1"/>
  <c r="C11" i="1"/>
  <c r="H20" i="1" l="1"/>
  <c r="H22" i="1"/>
  <c r="H26" i="1"/>
  <c r="H28" i="1"/>
  <c r="C29" i="1"/>
  <c r="E17" i="1"/>
  <c r="G11" i="1"/>
  <c r="G14" i="1"/>
  <c r="H14" i="1" s="1"/>
  <c r="H13" i="1"/>
  <c r="G18" i="1"/>
  <c r="H19" i="1"/>
  <c r="H21" i="1"/>
  <c r="H23" i="1"/>
  <c r="G24" i="1"/>
  <c r="H25" i="1"/>
  <c r="H27" i="1"/>
  <c r="E36" i="1"/>
  <c r="H39" i="1"/>
  <c r="H36" i="1" s="1"/>
  <c r="H46" i="1"/>
  <c r="C13" i="1"/>
  <c r="K13" i="1"/>
  <c r="K11" i="1" s="1"/>
  <c r="D14" i="1"/>
  <c r="C14" i="1" s="1"/>
  <c r="G45" i="1"/>
  <c r="C19" i="1"/>
  <c r="C20" i="1"/>
  <c r="C21" i="1"/>
  <c r="C22" i="1"/>
  <c r="C23" i="1"/>
  <c r="C25" i="1"/>
  <c r="C26" i="1"/>
  <c r="C27" i="1"/>
  <c r="C28" i="1"/>
  <c r="D32" i="1"/>
  <c r="C33" i="1"/>
  <c r="E49" i="1"/>
  <c r="D31" i="1" l="1"/>
  <c r="C32" i="1"/>
  <c r="G44" i="1"/>
  <c r="J45" i="1"/>
  <c r="G17" i="1"/>
  <c r="G16" i="1" s="1"/>
  <c r="H45" i="1"/>
  <c r="H44" i="1" s="1"/>
  <c r="E16" i="1"/>
  <c r="C17" i="1"/>
  <c r="H24" i="1"/>
  <c r="H18" i="1"/>
  <c r="H11" i="1"/>
  <c r="E15" i="1" l="1"/>
  <c r="E53" i="1" s="1"/>
  <c r="K45" i="1"/>
  <c r="K44" i="1" s="1"/>
  <c r="K15" i="1" s="1"/>
  <c r="K53" i="1" s="1"/>
  <c r="J44" i="1"/>
  <c r="H17" i="1"/>
  <c r="H16" i="1" s="1"/>
  <c r="H15" i="1" s="1"/>
  <c r="H53" i="1" s="1"/>
  <c r="C31" i="1"/>
  <c r="D16" i="1"/>
  <c r="C16" i="1" s="1"/>
</calcChain>
</file>

<file path=xl/sharedStrings.xml><?xml version="1.0" encoding="utf-8"?>
<sst xmlns="http://schemas.openxmlformats.org/spreadsheetml/2006/main" count="118" uniqueCount="86">
  <si>
    <t>Приложение  № 1</t>
  </si>
  <si>
    <t>приказа ФАС России от 11.09.2014 № 215-э/1</t>
  </si>
  <si>
    <t xml:space="preserve">Расчет размера расходов ООО "АЭСК", связанных с осуществлением технологического присоединения  энергопринимающих устройств максимальной мощностью, не превышающей   15 кВт включительно, не включаемых в состав платы за технологическое присоединение </t>
  </si>
  <si>
    <t>(без НДС)</t>
  </si>
  <si>
    <t xml:space="preserve">№ п/п    </t>
  </si>
  <si>
    <t>Показатели</t>
  </si>
  <si>
    <t>Фактические данные за предыдущий период регулирования  (2021 г.)</t>
  </si>
  <si>
    <t>Расчетные (фактические) данные за предыдущий период регулирования ( 2021 г.)</t>
  </si>
  <si>
    <t>Плановые показатели на следующий период регулирования  (2023 г.)</t>
  </si>
  <si>
    <t>ставка платы (руб./кВт, руб./км, руб./шт., рублей за точку учета)</t>
  </si>
  <si>
    <t>мощность, длина линий, количество (кВт, км, шт., точек учета)</t>
  </si>
  <si>
    <t>расходы на строительство объекта, на обеспечение средствами коммерческого учета электрической энергии 
(тыс. руб.)</t>
  </si>
  <si>
    <t>стандарт, тариф,ставка(руб./кВт,руб./км,руб./шт.,рублей за точку учета)</t>
  </si>
  <si>
    <t>мощность, длиналиний,количество(кВт,км, шт.,точек учета)</t>
  </si>
  <si>
    <t>расходы на строительство объекта,на обеспечение средствами коммерческого учета электрической энергии (тыс.руб.)</t>
  </si>
  <si>
    <t>стандарт, тариф,ставка(руб./кВт,руб./км,руб./шт.,рублейза точкуучета)</t>
  </si>
  <si>
    <t>мощность,длиналиний,количество(кВт,км, шт.,точекучета)</t>
  </si>
  <si>
    <t>1.</t>
  </si>
  <si>
    <t>Расходы на выполнение организационно-технических мероприятий, связанные с осуществлением технологического присоединения</t>
  </si>
  <si>
    <r>
      <t>[п.1.1 + п.1.2 ]</t>
    </r>
    <r>
      <rPr>
        <b/>
        <sz val="12"/>
        <rFont val="Times New Roman"/>
        <family val="1"/>
        <charset val="204"/>
      </rPr>
      <t>:</t>
    </r>
  </si>
  <si>
    <t>1.1.</t>
  </si>
  <si>
    <t>подготовка и выдача сетевой организацией технических условий (ТУ) Заявителю, на уровне напряжения i и (или) диапазоне мощности j</t>
  </si>
  <si>
    <t>1.2.</t>
  </si>
  <si>
    <t>выдача сетевой организацией акта об осуществлении технологического присоединения</t>
  </si>
  <si>
    <t>2.</t>
  </si>
  <si>
    <t>Расходы по мероприятиям"последней мили" и расходы на обеспечение средствами коммерческого учета электрической энергии, связанные с осуществлением технологического присоединения</t>
  </si>
  <si>
    <t>х</t>
  </si>
  <si>
    <t>3.</t>
  </si>
  <si>
    <t>Строительство воздушных линий</t>
  </si>
  <si>
    <t>3.1</t>
  </si>
  <si>
    <t>Строительство воздушных линий, на уровне напряжения 0,4 кВ</t>
  </si>
  <si>
    <t>1.2.3.1.3.1.1</t>
  </si>
  <si>
    <t>Строительство воздушных линий,Материал опоры железобетонные (j = 3), Тип провода (изолированный провод (k = 1), Материал провода сталеалюминиевый (l = 3), Сечение провода (диапазон до 50 квадратных мм включительно (m = 1), Количство цепей одноцепная (n=1)</t>
  </si>
  <si>
    <t>СИП-4 4*25(2020)</t>
  </si>
  <si>
    <t>СИП-4 4*25(2021)</t>
  </si>
  <si>
    <t>СИП-2 3*50+1*50(2019)</t>
  </si>
  <si>
    <t>СИП-2 3*50+1*50(2020)</t>
  </si>
  <si>
    <t>СИП-2 3*50+1*50(2021)</t>
  </si>
  <si>
    <t>1.2.3.1.3.2.1</t>
  </si>
  <si>
    <t>Строительство воздушных линий,Материал опоры железобетонные (j = 3), Тип провода (изолированный провод (k = 1), Материал провода сталеалюминиевый (l = 3), Сечение провода от 50 до 100 квадратных мм включительно (m = 2) Количство цепей одноцепная (n=1)</t>
  </si>
  <si>
    <t>СИП-2 3х70+1х50 (2020)</t>
  </si>
  <si>
    <t>СИП-2 3х70+1х50 (2021)</t>
  </si>
  <si>
    <t>СИП-2 3*95-1*70(2020)</t>
  </si>
  <si>
    <t>СИП-2 3*95-1*70(2021)</t>
  </si>
  <si>
    <t>1.2.3.1.3.3.1</t>
  </si>
  <si>
    <t>Строительство воздушных линий,Материал опоры железобетонные (j = 3), Тип провода (изолированный провод (k = 1), Материал провода сталеалюминиевый (l = 3), Сечение провода от 100 до 200 квадратных мм включительно (m = 3) Количство цепей одноцепная (n=1)</t>
  </si>
  <si>
    <t>СИП2 3х120+1х95</t>
  </si>
  <si>
    <t>3.2</t>
  </si>
  <si>
    <t>Строительство воздушных линий, на уровне напряжения 6 кВ</t>
  </si>
  <si>
    <t>СИП3 1х120 (2020)</t>
  </si>
  <si>
    <t>СИП3 1х120 (2021)</t>
  </si>
  <si>
    <t>5.</t>
  </si>
  <si>
    <t>Строительством пунктов секционирования</t>
  </si>
  <si>
    <t>6.</t>
  </si>
  <si>
    <t>Строительство трансформаторных подстанций (ТП), за исключением распределительных трансформаторных подстанций (РТП), с уровнем напряжения до 35 кВ</t>
  </si>
  <si>
    <t>1.5.1.3.2</t>
  </si>
  <si>
    <t>Трансформаторная подстанция 6/0,4 кВ (j=1) Однотрансформаторные подстанции (K=1) c мощностью от 100 до 250 кВА включительно (I=3)шкафного или киоскового типа (m=2)</t>
  </si>
  <si>
    <t>СТП-160 кВА</t>
  </si>
  <si>
    <t>1.5.1.4.2</t>
  </si>
  <si>
    <t>Трансформаторная подстанция 6/0,4 кВ (j=1) Однотрансформаторные подстанции (K=1) c мощностью от 250 до 400 кВА включительно (I=4)шкафного или киоскового типа (m=2)</t>
  </si>
  <si>
    <t>КТП-400 кВА(2020)</t>
  </si>
  <si>
    <t>КТП-400 кВА(2021)</t>
  </si>
  <si>
    <t>7.</t>
  </si>
  <si>
    <t>Строительство  распределительных трансформаторных подстанций (РТП), с уровнем напряжения до 35 кВ</t>
  </si>
  <si>
    <t>8.</t>
  </si>
  <si>
    <t>Строительство центров питания, подстанций уровнем напряжения 35кВ и выше (ПС)</t>
  </si>
  <si>
    <t>8(1)</t>
  </si>
  <si>
    <t>Обеспечение средствами коммерческого учета электрической энергии(мощности)</t>
  </si>
  <si>
    <t>8.1.1</t>
  </si>
  <si>
    <t>однофазный (j=1) прямого включения(k=1)</t>
  </si>
  <si>
    <t>8.2.1</t>
  </si>
  <si>
    <t>трехфазный (j=2) прямого включения(k=1)</t>
  </si>
  <si>
    <t>8.2.2</t>
  </si>
  <si>
    <t>трехфазный (j=2)  полукосвенного  включения(k=2)</t>
  </si>
  <si>
    <t>8.2.3</t>
  </si>
  <si>
    <t>трехфазный (j=2)  косвенного  включения (k=3)</t>
  </si>
  <si>
    <t>9.</t>
  </si>
  <si>
    <t xml:space="preserve">Суммарный размер платы за технологическое присоединение </t>
  </si>
  <si>
    <t>[п.9.1 * п.9.2 / 1000]:</t>
  </si>
  <si>
    <t>9.1</t>
  </si>
  <si>
    <t>Размер платы за технологическое присоединение (руб. без НДС)</t>
  </si>
  <si>
    <t>9.2</t>
  </si>
  <si>
    <t>Плановое количество договоров на осуществление технологическое присоединение к электрическим сетям (плановое количество членов объединений(организаций), земельных участков,расположенных на территории садоводческих или огороднических некоммерческих товариществ),указанных в п. 9 Методических указаний по определению размера платы за технологическое присоединение к электрическим сетям,утвержденныхприказом ФАС Россииот 29.08.2017 N1135/17(зарегистрированоМинюстом России19.10.2017,регистрационный N48609), с изменениями,внесенными приказами ФАС России от 1апреля 2020 года N348/20 (зарегистрированМинюстом России 17июня 2020 года,регистрационный N58683) и от 22 июня2020 года N 560/20(зарегистрированМинюстом России 24июля 2020 года,регистрационный N59062) (шт.)</t>
  </si>
  <si>
    <t>10.</t>
  </si>
  <si>
    <r>
      <t>Размер расходов, связанных с осуществлением технологического присоединения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к электрическим сетям, не включаемых в состав платы за технологическое присоединение</t>
    </r>
  </si>
  <si>
    <t xml:space="preserve"> (п.1 + п.2 – п.9)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</si>
</sst>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1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73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center" wrapText="1"/>
    </xf>
    <xf numFmtId="0" fontId="3" fillId="0" borderId="0" xfId="0" applyFont="1"/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justify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0" xfId="0" applyNumberFormat="1" applyFont="1" applyFill="1" applyAlignment="1">
      <alignment horizontal="center" vertical="center" wrapText="1"/>
    </xf>
    <xf numFmtId="0" fontId="8" fillId="2" borderId="1" xfId="0" applyFont="1" applyFill="1" applyBorder="1" applyAlignment="1">
      <alignment vertical="top" wrapText="1"/>
    </xf>
    <xf numFmtId="4" fontId="7" fillId="2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8" fillId="2" borderId="0" xfId="0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top" wrapText="1"/>
    </xf>
    <xf numFmtId="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0" xfId="0" applyNumberFormat="1" applyFont="1" applyFill="1" applyAlignment="1">
      <alignment horizontal="center" vertical="center" wrapText="1"/>
    </xf>
    <xf numFmtId="0" fontId="9" fillId="0" borderId="0" xfId="0" applyFont="1"/>
    <xf numFmtId="0" fontId="2" fillId="2" borderId="1" xfId="0" applyFont="1" applyFill="1" applyBorder="1" applyAlignment="1">
      <alignment horizontal="justify" vertical="center" wrapText="1"/>
    </xf>
    <xf numFmtId="4" fontId="10" fillId="2" borderId="1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vertical="top" wrapText="1"/>
    </xf>
    <xf numFmtId="4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left" vertical="top" wrapText="1"/>
    </xf>
    <xf numFmtId="164" fontId="0" fillId="0" borderId="0" xfId="0" applyNumberFormat="1"/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12" fillId="0" borderId="0" xfId="0" applyFont="1"/>
    <xf numFmtId="4" fontId="12" fillId="0" borderId="0" xfId="0" applyNumberFormat="1" applyFont="1"/>
    <xf numFmtId="4" fontId="0" fillId="0" borderId="0" xfId="0" applyNumberForma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0" fontId="14" fillId="0" borderId="0" xfId="1" applyFont="1" applyAlignment="1">
      <alignment horizontal="left" vertical="top" wrapText="1"/>
    </xf>
  </cellXfs>
  <cellStyles count="2">
    <cellStyle name="Обычный" xfId="0" builtinId="0"/>
    <cellStyle name="Обычный_Поступившие заявления_список" xfId="1" xr:uid="{19374567-5964-4755-8D73-EF20EBA5BF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rozovaEA/Desktop/&#1040;&#1069;&#1057;&#1050;%20&#1088;&#1072;&#1089;&#1095;&#1077;&#1090;%20&#1074;&#1099;&#1087;&#1072;&#1076;&#1072;&#1102;&#1097;&#1080;&#1093;%20&#1079;&#1072;%202021%20&#1088;&#1072;&#1073;&#1086;&#109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В ДЕПАРТАМЕНТ"/>
      <sheetName val="Факт_3 года"/>
      <sheetName val="Приложение 1"/>
      <sheetName val="Приложение 3"/>
      <sheetName val="Лица по тех прису до 15"/>
      <sheetName val="Лица по тех прису 15-150"/>
    </sheetNames>
    <sheetDataSet>
      <sheetData sheetId="0">
        <row r="16">
          <cell r="A16" t="str">
            <v xml:space="preserve">Генеральный директор Управляющей организации </v>
          </cell>
          <cell r="I16" t="str">
            <v>С.Ю.Ковалевский</v>
          </cell>
        </row>
      </sheetData>
      <sheetData sheetId="1">
        <row r="7">
          <cell r="F7">
            <v>338</v>
          </cell>
          <cell r="G7">
            <v>315.33333333333331</v>
          </cell>
        </row>
        <row r="8">
          <cell r="G8">
            <v>4140.95</v>
          </cell>
        </row>
        <row r="11">
          <cell r="G11">
            <v>0.23</v>
          </cell>
        </row>
        <row r="12">
          <cell r="G12">
            <v>2.028</v>
          </cell>
        </row>
        <row r="14">
          <cell r="G14">
            <v>1.4219999999999999</v>
          </cell>
        </row>
        <row r="15">
          <cell r="F15">
            <v>6.7390000000000008</v>
          </cell>
        </row>
        <row r="17">
          <cell r="G17">
            <v>6.8914999999999997</v>
          </cell>
        </row>
        <row r="20">
          <cell r="G20">
            <v>1.5129999999999999</v>
          </cell>
        </row>
        <row r="31">
          <cell r="G31">
            <v>3</v>
          </cell>
        </row>
      </sheetData>
      <sheetData sheetId="2">
        <row r="11">
          <cell r="K11">
            <v>5296.3992785</v>
          </cell>
        </row>
      </sheetData>
      <sheetData sheetId="3">
        <row r="9">
          <cell r="K9">
            <v>4308.3327556499999</v>
          </cell>
        </row>
      </sheetData>
      <sheetData sheetId="4">
        <row r="290">
          <cell r="AV290">
            <v>1313.79727</v>
          </cell>
        </row>
        <row r="296">
          <cell r="AV296">
            <v>1424.69911</v>
          </cell>
        </row>
        <row r="330">
          <cell r="AV330">
            <v>1424.69921</v>
          </cell>
        </row>
        <row r="344">
          <cell r="F344">
            <v>4206.5</v>
          </cell>
          <cell r="N344">
            <v>2668.9657749999928</v>
          </cell>
          <cell r="P344">
            <v>3011.5753399999912</v>
          </cell>
        </row>
        <row r="347">
          <cell r="F347">
            <v>16</v>
          </cell>
          <cell r="G347">
            <v>13.548</v>
          </cell>
        </row>
        <row r="348">
          <cell r="AI348">
            <v>1424.4778100000001</v>
          </cell>
          <cell r="AL348">
            <v>0.25</v>
          </cell>
          <cell r="AS348">
            <v>387.38046000000003</v>
          </cell>
        </row>
        <row r="349">
          <cell r="AI349">
            <v>1424.4778100000001</v>
          </cell>
          <cell r="AL349">
            <v>2.0750000000000002</v>
          </cell>
          <cell r="AS349">
            <v>3897.4932199999998</v>
          </cell>
        </row>
        <row r="350">
          <cell r="F350">
            <v>303</v>
          </cell>
          <cell r="G350">
            <v>24.475999999999999</v>
          </cell>
          <cell r="AP350">
            <v>3.5573199999999998</v>
          </cell>
          <cell r="AV350">
            <v>581.63314000000003</v>
          </cell>
        </row>
        <row r="351">
          <cell r="AP351">
            <v>2.5945399999999998</v>
          </cell>
        </row>
        <row r="352">
          <cell r="AP352">
            <v>1.9929300000000001</v>
          </cell>
        </row>
        <row r="355">
          <cell r="AE355">
            <v>365.87506999999999</v>
          </cell>
          <cell r="AH355">
            <v>0.19</v>
          </cell>
          <cell r="AR355">
            <v>313.77659</v>
          </cell>
        </row>
        <row r="356">
          <cell r="AE356">
            <v>518.78054999999995</v>
          </cell>
          <cell r="AH356">
            <v>0.04</v>
          </cell>
          <cell r="AR356">
            <v>60.231370000000005</v>
          </cell>
        </row>
        <row r="357">
          <cell r="AE357">
            <v>415.76647000000003</v>
          </cell>
          <cell r="AH357">
            <v>0.34299999999999997</v>
          </cell>
          <cell r="AR357">
            <v>591.77530000000002</v>
          </cell>
        </row>
        <row r="358">
          <cell r="AE358">
            <v>365.87506999999999</v>
          </cell>
          <cell r="AH358">
            <v>0.95199999999999996</v>
          </cell>
          <cell r="AR358">
            <v>1596.97487</v>
          </cell>
        </row>
        <row r="359">
          <cell r="AE359">
            <v>518.78054999999995</v>
          </cell>
          <cell r="AH359">
            <v>0.73299999999999998</v>
          </cell>
          <cell r="AR359">
            <v>1046.59221</v>
          </cell>
        </row>
        <row r="360">
          <cell r="AE360">
            <v>365.87506999999999</v>
          </cell>
          <cell r="AH360">
            <v>1.202</v>
          </cell>
          <cell r="AR360">
            <v>1638.9253629999998</v>
          </cell>
        </row>
        <row r="361">
          <cell r="AE361">
            <v>518.78054999999995</v>
          </cell>
          <cell r="AH361">
            <v>0.22</v>
          </cell>
          <cell r="AR361">
            <v>361.17814999999996</v>
          </cell>
        </row>
        <row r="362">
          <cell r="AE362">
            <v>698.61937</v>
          </cell>
          <cell r="AH362">
            <v>1.0569999999999999</v>
          </cell>
          <cell r="AR362">
            <v>1694.62889</v>
          </cell>
        </row>
        <row r="363">
          <cell r="AE363">
            <v>831.19451000000004</v>
          </cell>
          <cell r="AH363">
            <v>5.6820000000000004</v>
          </cell>
          <cell r="AR363">
            <v>9080.4394000000011</v>
          </cell>
        </row>
        <row r="364">
          <cell r="AE364">
            <v>831.19451000000004</v>
          </cell>
          <cell r="AH364">
            <v>0.08</v>
          </cell>
          <cell r="AR364">
            <v>134.80939999999998</v>
          </cell>
        </row>
      </sheetData>
      <sheetData sheetId="5">
        <row r="18">
          <cell r="W18">
            <v>-6.6666666853620882E-6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E1428-222E-413D-BE7F-87E375A566D1}">
  <sheetPr>
    <tabColor rgb="FF00FF00"/>
  </sheetPr>
  <dimension ref="A1:R100"/>
  <sheetViews>
    <sheetView tabSelected="1" view="pageBreakPreview" topLeftCell="A37" zoomScale="60" zoomScaleNormal="70" workbookViewId="0">
      <selection activeCell="K57" sqref="K57"/>
    </sheetView>
  </sheetViews>
  <sheetFormatPr defaultRowHeight="12.75" x14ac:dyDescent="0.2"/>
  <cols>
    <col min="1" max="1" width="10" customWidth="1"/>
    <col min="2" max="2" width="58" customWidth="1"/>
    <col min="3" max="3" width="14.140625" customWidth="1"/>
    <col min="4" max="4" width="11.140625" customWidth="1"/>
    <col min="5" max="5" width="12.28515625" customWidth="1"/>
    <col min="6" max="6" width="16.140625" customWidth="1"/>
    <col min="7" max="7" width="10.5703125" customWidth="1"/>
    <col min="8" max="8" width="13.140625" customWidth="1"/>
    <col min="9" max="9" width="15.28515625" style="66" customWidth="1"/>
    <col min="10" max="10" width="13.140625" customWidth="1"/>
    <col min="11" max="16" width="16.85546875" customWidth="1"/>
    <col min="17" max="17" width="12.140625" customWidth="1"/>
    <col min="18" max="18" width="23.85546875" customWidth="1"/>
  </cols>
  <sheetData>
    <row r="1" spans="1:16" ht="15.75" x14ac:dyDescent="0.25">
      <c r="A1" s="1"/>
      <c r="B1" s="1"/>
      <c r="C1" s="1"/>
      <c r="D1" s="1"/>
      <c r="E1" s="1"/>
      <c r="F1" s="1"/>
      <c r="G1" s="1"/>
      <c r="H1" s="1"/>
      <c r="I1" s="2"/>
      <c r="J1" s="3"/>
      <c r="K1" s="3" t="s">
        <v>0</v>
      </c>
    </row>
    <row r="2" spans="1:16" ht="27.75" customHeight="1" x14ac:dyDescent="0.2">
      <c r="A2" s="1"/>
      <c r="B2" s="1"/>
      <c r="C2" s="1"/>
      <c r="D2" s="1"/>
      <c r="E2" s="1"/>
      <c r="F2" s="1"/>
      <c r="G2" s="1"/>
      <c r="H2" s="1"/>
      <c r="I2" s="2"/>
      <c r="J2" s="4" t="s">
        <v>1</v>
      </c>
      <c r="K2" s="4"/>
      <c r="L2" s="5"/>
      <c r="M2" s="5"/>
      <c r="N2" s="5"/>
      <c r="O2" s="5"/>
      <c r="P2" s="5"/>
    </row>
    <row r="3" spans="1:16" ht="27.75" customHeight="1" x14ac:dyDescent="0.25">
      <c r="A3" s="1"/>
      <c r="B3" s="1"/>
      <c r="C3" s="1"/>
      <c r="D3" s="1"/>
      <c r="E3" s="1"/>
      <c r="F3" s="1"/>
      <c r="G3" s="1"/>
      <c r="H3" s="1"/>
      <c r="I3" s="2"/>
      <c r="J3" s="6"/>
      <c r="K3" s="7"/>
      <c r="L3" s="5"/>
      <c r="M3" s="5"/>
      <c r="N3" s="5"/>
      <c r="O3" s="5"/>
      <c r="P3" s="5"/>
    </row>
    <row r="4" spans="1:16" ht="18.75" x14ac:dyDescent="0.3">
      <c r="A4" s="8"/>
      <c r="B4" s="1"/>
      <c r="C4" s="1"/>
      <c r="D4" s="1"/>
      <c r="E4" s="1"/>
      <c r="F4" s="1"/>
      <c r="G4" s="1"/>
      <c r="H4" s="1"/>
      <c r="I4" s="2"/>
      <c r="J4" s="6"/>
      <c r="K4" s="1"/>
    </row>
    <row r="5" spans="1:16" ht="68.25" customHeight="1" x14ac:dyDescent="0.2">
      <c r="A5" s="9" t="s">
        <v>2</v>
      </c>
      <c r="B5" s="9"/>
      <c r="C5" s="9"/>
      <c r="D5" s="9"/>
      <c r="E5" s="9"/>
      <c r="F5" s="9"/>
      <c r="G5" s="9"/>
      <c r="H5" s="9"/>
      <c r="I5" s="9"/>
      <c r="J5" s="9"/>
      <c r="K5" s="9"/>
      <c r="L5" s="10"/>
      <c r="M5" s="10"/>
      <c r="N5" s="10"/>
      <c r="O5" s="10"/>
      <c r="P5" s="10"/>
    </row>
    <row r="6" spans="1:16" ht="18.75" x14ac:dyDescent="0.3">
      <c r="A6" s="11"/>
      <c r="B6" s="1"/>
      <c r="C6" s="1"/>
      <c r="D6" s="1"/>
      <c r="E6" s="1"/>
      <c r="F6" s="1"/>
      <c r="G6" s="1"/>
      <c r="H6" s="12"/>
      <c r="I6" s="2"/>
      <c r="J6" s="1"/>
      <c r="K6" s="12" t="s">
        <v>3</v>
      </c>
      <c r="L6" s="12"/>
      <c r="M6" s="12"/>
      <c r="N6" s="12"/>
      <c r="O6" s="12"/>
      <c r="P6" s="12"/>
    </row>
    <row r="7" spans="1:16" ht="49.5" customHeight="1" x14ac:dyDescent="0.2">
      <c r="A7" s="13" t="s">
        <v>4</v>
      </c>
      <c r="B7" s="13" t="s">
        <v>5</v>
      </c>
      <c r="C7" s="13" t="s">
        <v>6</v>
      </c>
      <c r="D7" s="13"/>
      <c r="E7" s="13"/>
      <c r="F7" s="13" t="s">
        <v>7</v>
      </c>
      <c r="G7" s="13"/>
      <c r="H7" s="13"/>
      <c r="I7" s="13" t="s">
        <v>8</v>
      </c>
      <c r="J7" s="13"/>
      <c r="K7" s="13"/>
      <c r="L7" s="14"/>
      <c r="M7" s="14"/>
      <c r="N7" s="14"/>
      <c r="O7" s="14"/>
      <c r="P7" s="14"/>
    </row>
    <row r="8" spans="1:16" ht="28.5" customHeight="1" x14ac:dyDescent="0.2">
      <c r="A8" s="13"/>
      <c r="B8" s="13"/>
      <c r="C8" s="13" t="s">
        <v>9</v>
      </c>
      <c r="D8" s="13" t="s">
        <v>10</v>
      </c>
      <c r="E8" s="13" t="s">
        <v>11</v>
      </c>
      <c r="F8" s="15" t="s">
        <v>12</v>
      </c>
      <c r="G8" s="13" t="s">
        <v>13</v>
      </c>
      <c r="H8" s="13" t="s">
        <v>14</v>
      </c>
      <c r="I8" s="16" t="s">
        <v>15</v>
      </c>
      <c r="J8" s="13" t="s">
        <v>16</v>
      </c>
      <c r="K8" s="13" t="s">
        <v>14</v>
      </c>
      <c r="L8" s="14"/>
      <c r="M8" s="14"/>
      <c r="N8" s="14"/>
      <c r="O8" s="14"/>
      <c r="P8" s="14"/>
    </row>
    <row r="9" spans="1:16" ht="141" customHeight="1" x14ac:dyDescent="0.2">
      <c r="A9" s="13"/>
      <c r="B9" s="13"/>
      <c r="C9" s="13"/>
      <c r="D9" s="13"/>
      <c r="E9" s="13"/>
      <c r="F9" s="17"/>
      <c r="G9" s="13"/>
      <c r="H9" s="13"/>
      <c r="I9" s="16"/>
      <c r="J9" s="13"/>
      <c r="K9" s="13"/>
      <c r="L9" s="14"/>
      <c r="M9" s="14"/>
      <c r="N9" s="14"/>
      <c r="O9" s="14"/>
      <c r="P9" s="14"/>
    </row>
    <row r="10" spans="1:16" ht="15.75" x14ac:dyDescent="0.25">
      <c r="A10" s="18">
        <v>1</v>
      </c>
      <c r="B10" s="18">
        <v>2</v>
      </c>
      <c r="C10" s="18">
        <v>3</v>
      </c>
      <c r="D10" s="18">
        <v>4</v>
      </c>
      <c r="E10" s="18">
        <v>5</v>
      </c>
      <c r="F10" s="18">
        <v>6</v>
      </c>
      <c r="G10" s="18">
        <v>7</v>
      </c>
      <c r="H10" s="18">
        <v>8</v>
      </c>
      <c r="I10" s="19">
        <v>9</v>
      </c>
      <c r="J10" s="18">
        <v>10</v>
      </c>
      <c r="K10" s="18">
        <v>11</v>
      </c>
      <c r="L10" s="20"/>
      <c r="M10" s="20"/>
      <c r="N10" s="20"/>
      <c r="O10" s="20"/>
      <c r="P10" s="20"/>
    </row>
    <row r="11" spans="1:16" ht="34.5" customHeight="1" x14ac:dyDescent="0.2">
      <c r="A11" s="21" t="s">
        <v>17</v>
      </c>
      <c r="B11" s="22" t="s">
        <v>18</v>
      </c>
      <c r="C11" s="23">
        <f>E11/D11*1000</f>
        <v>1350.4198537976902</v>
      </c>
      <c r="D11" s="23">
        <f>D13</f>
        <v>4206.5</v>
      </c>
      <c r="E11" s="23">
        <f>E13+E14</f>
        <v>5680.5411149999836</v>
      </c>
      <c r="F11" s="23">
        <f>F13+F14</f>
        <v>1346.35</v>
      </c>
      <c r="G11" s="23">
        <f>G13</f>
        <v>4206.5</v>
      </c>
      <c r="H11" s="23">
        <f>H13+H14</f>
        <v>5663.4212750000006</v>
      </c>
      <c r="I11" s="23">
        <f>I13+I14</f>
        <v>1279.03</v>
      </c>
      <c r="J11" s="23">
        <f>J13</f>
        <v>4140.95</v>
      </c>
      <c r="K11" s="23">
        <f>K13+K14</f>
        <v>5296.3992785</v>
      </c>
      <c r="L11" s="24"/>
      <c r="M11" s="24"/>
      <c r="N11" s="24"/>
      <c r="O11" s="24"/>
      <c r="P11" s="24"/>
    </row>
    <row r="12" spans="1:16" ht="18.75" customHeight="1" x14ac:dyDescent="0.2">
      <c r="A12" s="21"/>
      <c r="B12" s="25" t="s">
        <v>19</v>
      </c>
      <c r="C12" s="26"/>
      <c r="D12" s="26"/>
      <c r="E12" s="26"/>
      <c r="F12" s="26"/>
      <c r="G12" s="26"/>
      <c r="H12" s="26"/>
      <c r="I12" s="26"/>
      <c r="J12" s="26"/>
      <c r="K12" s="26"/>
      <c r="L12" s="24"/>
      <c r="M12" s="24"/>
      <c r="N12" s="24"/>
      <c r="O12" s="24"/>
      <c r="P12" s="24"/>
    </row>
    <row r="13" spans="1:16" ht="54.75" customHeight="1" x14ac:dyDescent="0.2">
      <c r="A13" s="27" t="s">
        <v>20</v>
      </c>
      <c r="B13" s="22" t="s">
        <v>21</v>
      </c>
      <c r="C13" s="28">
        <f>E13/D13*1000</f>
        <v>634.48609889456623</v>
      </c>
      <c r="D13" s="28">
        <f>'[1]Лица по тех прису до 15'!F344</f>
        <v>4206.5</v>
      </c>
      <c r="E13" s="28">
        <f>'[1]Лица по тех прису до 15'!N344</f>
        <v>2668.9657749999928</v>
      </c>
      <c r="F13" s="28">
        <v>630.47</v>
      </c>
      <c r="G13" s="28">
        <f>D13</f>
        <v>4206.5</v>
      </c>
      <c r="H13" s="28">
        <f>F13*G13/1000</f>
        <v>2652.0720550000001</v>
      </c>
      <c r="I13" s="28">
        <v>515.9</v>
      </c>
      <c r="J13" s="28">
        <f>'[1]Факт_3 года'!G8</f>
        <v>4140.95</v>
      </c>
      <c r="K13" s="28">
        <f>I13*J13/1000</f>
        <v>2136.3161049999999</v>
      </c>
      <c r="L13" s="29"/>
      <c r="M13" s="29"/>
      <c r="N13" s="29"/>
      <c r="O13" s="29"/>
      <c r="P13" s="29"/>
    </row>
    <row r="14" spans="1:16" ht="36.75" customHeight="1" x14ac:dyDescent="0.2">
      <c r="A14" s="27" t="s">
        <v>22</v>
      </c>
      <c r="B14" s="22" t="s">
        <v>23</v>
      </c>
      <c r="C14" s="28">
        <f>E14/D14*1000</f>
        <v>715.93375490312405</v>
      </c>
      <c r="D14" s="28">
        <f>D13</f>
        <v>4206.5</v>
      </c>
      <c r="E14" s="28">
        <f>'[1]Лица по тех прису до 15'!P344</f>
        <v>3011.5753399999912</v>
      </c>
      <c r="F14" s="28">
        <v>715.88</v>
      </c>
      <c r="G14" s="28">
        <f>G13</f>
        <v>4206.5</v>
      </c>
      <c r="H14" s="28">
        <f>F14*G14/1000</f>
        <v>3011.3492200000001</v>
      </c>
      <c r="I14" s="28">
        <v>763.13</v>
      </c>
      <c r="J14" s="28">
        <f>J13</f>
        <v>4140.95</v>
      </c>
      <c r="K14" s="28">
        <f>I14*J14/1000</f>
        <v>3160.0831735000002</v>
      </c>
      <c r="L14" s="29"/>
      <c r="M14" s="29"/>
      <c r="N14" s="29"/>
      <c r="O14" s="29"/>
      <c r="P14" s="29"/>
    </row>
    <row r="15" spans="1:16" ht="63.75" customHeight="1" x14ac:dyDescent="0.2">
      <c r="A15" s="27" t="s">
        <v>24</v>
      </c>
      <c r="B15" s="30" t="s">
        <v>25</v>
      </c>
      <c r="C15" s="28" t="s">
        <v>26</v>
      </c>
      <c r="D15" s="28" t="s">
        <v>26</v>
      </c>
      <c r="E15" s="28">
        <f>E16+E36+E44+E35</f>
        <v>33182.029952999997</v>
      </c>
      <c r="F15" s="28" t="s">
        <v>26</v>
      </c>
      <c r="G15" s="28" t="s">
        <v>26</v>
      </c>
      <c r="H15" s="28">
        <f>H16+H36+H44+H35</f>
        <v>20673.2036859</v>
      </c>
      <c r="I15" s="28" t="s">
        <v>26</v>
      </c>
      <c r="J15" s="28" t="s">
        <v>26</v>
      </c>
      <c r="K15" s="28">
        <f>K16+K36+K44+K35</f>
        <v>38452.435454364997</v>
      </c>
      <c r="L15" s="29"/>
      <c r="M15" s="29"/>
      <c r="N15" s="29"/>
      <c r="O15" s="29"/>
      <c r="P15" s="29"/>
    </row>
    <row r="16" spans="1:16" ht="23.25" customHeight="1" x14ac:dyDescent="0.2">
      <c r="A16" s="27" t="s">
        <v>27</v>
      </c>
      <c r="B16" s="31" t="s">
        <v>28</v>
      </c>
      <c r="C16" s="32">
        <f>E16/D16*1000</f>
        <v>1622286.7453992511</v>
      </c>
      <c r="D16" s="33">
        <f>D17+D31</f>
        <v>12.824000000000002</v>
      </c>
      <c r="E16" s="32">
        <f>E17+E31</f>
        <v>20804.205223000001</v>
      </c>
      <c r="F16" s="32">
        <f t="shared" ref="F16:G16" si="0">F17+F31</f>
        <v>0</v>
      </c>
      <c r="G16" s="32">
        <f t="shared" si="0"/>
        <v>12.824000000000002</v>
      </c>
      <c r="H16" s="32">
        <f>H17+H31</f>
        <v>9998.9430459000014</v>
      </c>
      <c r="I16" s="32">
        <f t="shared" ref="I16:J16" si="1">I17+I31</f>
        <v>2050040.02</v>
      </c>
      <c r="J16" s="32">
        <f t="shared" si="1"/>
        <v>11.932</v>
      </c>
      <c r="K16" s="32">
        <f>K17+K31</f>
        <v>25021.157154364999</v>
      </c>
      <c r="L16" s="34"/>
      <c r="M16" s="34"/>
      <c r="N16" s="34"/>
      <c r="O16" s="34"/>
      <c r="P16" s="34"/>
    </row>
    <row r="17" spans="1:16" s="38" customFormat="1" ht="31.5" customHeight="1" x14ac:dyDescent="0.2">
      <c r="A17" s="35" t="s">
        <v>29</v>
      </c>
      <c r="B17" s="31" t="s">
        <v>30</v>
      </c>
      <c r="C17" s="32">
        <f>E17/D17*1000</f>
        <v>1573419.5202400228</v>
      </c>
      <c r="D17" s="32">
        <f>D18+D24+D29</f>
        <v>10.499000000000001</v>
      </c>
      <c r="E17" s="33">
        <f>E18+E24+E29</f>
        <v>16519.331543</v>
      </c>
      <c r="F17" s="33"/>
      <c r="G17" s="33">
        <f>G18+G24+G29</f>
        <v>10.499000000000001</v>
      </c>
      <c r="H17" s="33">
        <f>H18+H24+H29</f>
        <v>7043.1515901500006</v>
      </c>
      <c r="I17" s="32">
        <f>(I18+I24)/2</f>
        <v>2050040.02</v>
      </c>
      <c r="J17" s="36">
        <f>J18+J24</f>
        <v>10.419</v>
      </c>
      <c r="K17" s="36">
        <f>K18+K24+K29</f>
        <v>22259.211194734999</v>
      </c>
      <c r="L17" s="37"/>
      <c r="M17" s="37"/>
      <c r="N17" s="37"/>
      <c r="O17" s="37"/>
      <c r="P17" s="37"/>
    </row>
    <row r="18" spans="1:16" s="38" customFormat="1" ht="107.25" customHeight="1" x14ac:dyDescent="0.25">
      <c r="A18" s="35" t="s">
        <v>31</v>
      </c>
      <c r="B18" s="39" t="s">
        <v>32</v>
      </c>
      <c r="C18" s="32">
        <f>E18/D18*1000</f>
        <v>1598472.249778565</v>
      </c>
      <c r="D18" s="33">
        <f>SUM(D19:D23)</f>
        <v>2.258</v>
      </c>
      <c r="E18" s="33">
        <f>SUM(E19:E23)</f>
        <v>3609.35034</v>
      </c>
      <c r="F18" s="40"/>
      <c r="G18" s="41">
        <f>SUM(G19:G23)</f>
        <v>2.258</v>
      </c>
      <c r="H18" s="32">
        <f>SUM(H19:H23)</f>
        <v>961.45459429999994</v>
      </c>
      <c r="I18" s="32"/>
      <c r="J18" s="41">
        <f>SUM(J19:J23)</f>
        <v>2.258</v>
      </c>
      <c r="K18" s="41">
        <f>SUM(K19:K23)</f>
        <v>1313.7515244600002</v>
      </c>
      <c r="L18" s="42"/>
      <c r="M18" s="42"/>
      <c r="N18" s="42"/>
      <c r="O18" s="42"/>
      <c r="P18" s="42"/>
    </row>
    <row r="19" spans="1:16" s="38" customFormat="1" ht="22.5" customHeight="1" x14ac:dyDescent="0.25">
      <c r="A19" s="35"/>
      <c r="B19" s="39" t="s">
        <v>33</v>
      </c>
      <c r="C19" s="32">
        <f t="shared" ref="C19:C25" si="2">E19/D19*1000</f>
        <v>1651455.7368421052</v>
      </c>
      <c r="D19" s="33">
        <f>'[1]Лица по тех прису до 15'!AH355</f>
        <v>0.19</v>
      </c>
      <c r="E19" s="32">
        <f>'[1]Лица по тех прису до 15'!AR355</f>
        <v>313.77659</v>
      </c>
      <c r="F19" s="40">
        <f>'[1]Лица по тех прису до 15'!AE355*1000</f>
        <v>365875.07</v>
      </c>
      <c r="G19" s="43">
        <f t="shared" ref="G19:G28" si="3">D19</f>
        <v>0.19</v>
      </c>
      <c r="H19" s="32">
        <f t="shared" ref="H19:H41" si="4">F19*G19/1000</f>
        <v>69.516263300000006</v>
      </c>
      <c r="I19" s="32">
        <v>581820.87</v>
      </c>
      <c r="J19" s="27"/>
      <c r="K19" s="32"/>
      <c r="L19" s="34"/>
      <c r="M19" s="34"/>
      <c r="N19" s="34"/>
      <c r="O19" s="34"/>
      <c r="P19" s="34"/>
    </row>
    <row r="20" spans="1:16" s="38" customFormat="1" ht="22.5" customHeight="1" x14ac:dyDescent="0.25">
      <c r="A20" s="35"/>
      <c r="B20" s="39" t="s">
        <v>34</v>
      </c>
      <c r="C20" s="32">
        <f t="shared" si="2"/>
        <v>1505784.2500000002</v>
      </c>
      <c r="D20" s="33">
        <f>'[1]Лица по тех прису до 15'!AH356</f>
        <v>0.04</v>
      </c>
      <c r="E20" s="32">
        <f>'[1]Лица по тех прису до 15'!AR356</f>
        <v>60.231370000000005</v>
      </c>
      <c r="F20" s="40">
        <f>'[1]Лица по тех прису до 15'!AE356*1000</f>
        <v>518780.54999999993</v>
      </c>
      <c r="G20" s="43">
        <f t="shared" si="3"/>
        <v>0.04</v>
      </c>
      <c r="H20" s="32">
        <f t="shared" si="4"/>
        <v>20.751221999999999</v>
      </c>
      <c r="I20" s="32">
        <v>581820.87</v>
      </c>
      <c r="J20" s="32">
        <f>'[1]Факт_3 года'!G11</f>
        <v>0.23</v>
      </c>
      <c r="K20" s="32">
        <f t="shared" ref="K20:K35" si="5">I20*J20/1000</f>
        <v>133.8188001</v>
      </c>
      <c r="L20" s="34"/>
      <c r="M20" s="34"/>
      <c r="N20" s="34"/>
      <c r="O20" s="34"/>
      <c r="P20" s="34"/>
    </row>
    <row r="21" spans="1:16" s="38" customFormat="1" ht="22.5" customHeight="1" x14ac:dyDescent="0.25">
      <c r="A21" s="35"/>
      <c r="B21" s="39" t="s">
        <v>35</v>
      </c>
      <c r="C21" s="32">
        <f t="shared" si="2"/>
        <v>1725292.4198250731</v>
      </c>
      <c r="D21" s="33">
        <f>'[1]Лица по тех прису до 15'!AH357</f>
        <v>0.34299999999999997</v>
      </c>
      <c r="E21" s="33">
        <f>'[1]Лица по тех прису до 15'!AR357</f>
        <v>591.77530000000002</v>
      </c>
      <c r="F21" s="40">
        <f>'[1]Лица по тех прису до 15'!AE357*1000</f>
        <v>415766.47000000003</v>
      </c>
      <c r="G21" s="43">
        <f t="shared" si="3"/>
        <v>0.34299999999999997</v>
      </c>
      <c r="H21" s="32">
        <f t="shared" si="4"/>
        <v>142.60789921</v>
      </c>
      <c r="I21" s="32">
        <v>581820.87</v>
      </c>
      <c r="J21" s="27"/>
      <c r="K21" s="32"/>
      <c r="L21" s="34"/>
      <c r="M21" s="34"/>
      <c r="N21" s="34"/>
      <c r="O21" s="34"/>
      <c r="P21" s="34"/>
    </row>
    <row r="22" spans="1:16" s="38" customFormat="1" ht="22.5" customHeight="1" x14ac:dyDescent="0.25">
      <c r="A22" s="35"/>
      <c r="B22" s="39" t="s">
        <v>36</v>
      </c>
      <c r="C22" s="32">
        <f t="shared" si="2"/>
        <v>1677494.6113445379</v>
      </c>
      <c r="D22" s="33">
        <f>'[1]Лица по тех прису до 15'!AH358</f>
        <v>0.95199999999999996</v>
      </c>
      <c r="E22" s="33">
        <f>'[1]Лица по тех прису до 15'!AR358</f>
        <v>1596.97487</v>
      </c>
      <c r="F22" s="40">
        <f>'[1]Лица по тех прису до 15'!AE358*1000</f>
        <v>365875.07</v>
      </c>
      <c r="G22" s="43">
        <f t="shared" si="3"/>
        <v>0.95199999999999996</v>
      </c>
      <c r="H22" s="32">
        <f t="shared" si="4"/>
        <v>348.31306663999999</v>
      </c>
      <c r="I22" s="32">
        <v>581820.87</v>
      </c>
      <c r="J22" s="32"/>
      <c r="K22" s="32"/>
      <c r="L22" s="34"/>
      <c r="M22" s="34"/>
      <c r="N22" s="34"/>
      <c r="O22" s="34"/>
      <c r="P22" s="34"/>
    </row>
    <row r="23" spans="1:16" s="38" customFormat="1" ht="19.5" customHeight="1" x14ac:dyDescent="0.25">
      <c r="A23" s="35"/>
      <c r="B23" s="39" t="s">
        <v>37</v>
      </c>
      <c r="C23" s="32">
        <f t="shared" si="2"/>
        <v>1427820.2046384723</v>
      </c>
      <c r="D23" s="33">
        <f>'[1]Лица по тех прису до 15'!AH359</f>
        <v>0.73299999999999998</v>
      </c>
      <c r="E23" s="33">
        <f>'[1]Лица по тех прису до 15'!AR359</f>
        <v>1046.59221</v>
      </c>
      <c r="F23" s="40">
        <f>'[1]Лица по тех прису до 15'!AE359*1000</f>
        <v>518780.54999999993</v>
      </c>
      <c r="G23" s="43">
        <f t="shared" si="3"/>
        <v>0.73299999999999998</v>
      </c>
      <c r="H23" s="32">
        <f t="shared" si="4"/>
        <v>380.26614314999995</v>
      </c>
      <c r="I23" s="32">
        <v>581820.87</v>
      </c>
      <c r="J23" s="32">
        <f>'[1]Факт_3 года'!G12</f>
        <v>2.028</v>
      </c>
      <c r="K23" s="32">
        <f t="shared" si="5"/>
        <v>1179.9327243600001</v>
      </c>
      <c r="L23" s="34"/>
      <c r="M23" s="34"/>
      <c r="N23" s="34"/>
      <c r="O23" s="34"/>
      <c r="P23" s="34"/>
    </row>
    <row r="24" spans="1:16" s="38" customFormat="1" ht="91.5" customHeight="1" x14ac:dyDescent="0.2">
      <c r="A24" s="35" t="s">
        <v>38</v>
      </c>
      <c r="B24" s="39" t="s">
        <v>39</v>
      </c>
      <c r="C24" s="32">
        <f t="shared" si="2"/>
        <v>1565392.9424090183</v>
      </c>
      <c r="D24" s="33">
        <f>SUM(D25:D28)</f>
        <v>8.1610000000000014</v>
      </c>
      <c r="E24" s="33">
        <f>SUM(E25:E28)</f>
        <v>12775.171803000001</v>
      </c>
      <c r="F24" s="33"/>
      <c r="G24" s="33">
        <f t="shared" ref="G24:I24" si="6">SUM(G25:G28)</f>
        <v>8.1610000000000014</v>
      </c>
      <c r="H24" s="33">
        <f t="shared" si="6"/>
        <v>6015.2014350500003</v>
      </c>
      <c r="I24" s="33">
        <f t="shared" si="6"/>
        <v>4100080.04</v>
      </c>
      <c r="J24" s="32">
        <f>SUM(J25:J28)</f>
        <v>8.1610000000000014</v>
      </c>
      <c r="K24" s="32">
        <f>SUM(K25:K28)</f>
        <v>8365.1883016100001</v>
      </c>
      <c r="L24" s="34"/>
      <c r="M24" s="34"/>
      <c r="N24" s="34"/>
      <c r="O24" s="34"/>
      <c r="P24" s="34"/>
    </row>
    <row r="25" spans="1:16" s="38" customFormat="1" ht="22.5" customHeight="1" x14ac:dyDescent="0.25">
      <c r="A25" s="35"/>
      <c r="B25" s="39" t="s">
        <v>40</v>
      </c>
      <c r="C25" s="32">
        <f t="shared" si="2"/>
        <v>1363498.6381031612</v>
      </c>
      <c r="D25" s="33">
        <f>'[1]Лица по тех прису до 15'!AH360</f>
        <v>1.202</v>
      </c>
      <c r="E25" s="33">
        <f>'[1]Лица по тех прису до 15'!AR360</f>
        <v>1638.9253629999998</v>
      </c>
      <c r="F25" s="40">
        <f>'[1]Лица по тех прису до 15'!AE360*1000</f>
        <v>365875.07</v>
      </c>
      <c r="G25" s="43">
        <f t="shared" ref="G25" si="7">D25</f>
        <v>1.202</v>
      </c>
      <c r="H25" s="33">
        <f t="shared" ref="H25" si="8">F25*G25/1000</f>
        <v>439.78183414</v>
      </c>
      <c r="I25" s="32">
        <v>1025020.01</v>
      </c>
      <c r="J25" s="32"/>
      <c r="K25" s="32"/>
      <c r="L25" s="34"/>
      <c r="M25" s="34"/>
      <c r="N25" s="34"/>
      <c r="O25" s="34"/>
      <c r="P25" s="34"/>
    </row>
    <row r="26" spans="1:16" s="38" customFormat="1" ht="22.5" customHeight="1" x14ac:dyDescent="0.25">
      <c r="A26" s="35"/>
      <c r="B26" s="39" t="s">
        <v>41</v>
      </c>
      <c r="C26" s="32">
        <f>E26/D26*1000</f>
        <v>1641718.8636363635</v>
      </c>
      <c r="D26" s="33">
        <f>'[1]Лица по тех прису до 15'!AH361</f>
        <v>0.22</v>
      </c>
      <c r="E26" s="33">
        <f>'[1]Лица по тех прису до 15'!AR361</f>
        <v>361.17814999999996</v>
      </c>
      <c r="F26" s="40">
        <f>'[1]Лица по тех прису до 15'!AE361*1000</f>
        <v>518780.54999999993</v>
      </c>
      <c r="G26" s="43">
        <f t="shared" si="3"/>
        <v>0.22</v>
      </c>
      <c r="H26" s="33">
        <f t="shared" si="4"/>
        <v>114.13172099999998</v>
      </c>
      <c r="I26" s="32">
        <v>1025020.01</v>
      </c>
      <c r="J26" s="32">
        <f>'[1]Факт_3 года'!G14</f>
        <v>1.4219999999999999</v>
      </c>
      <c r="K26" s="32">
        <f t="shared" si="5"/>
        <v>1457.5784542199999</v>
      </c>
      <c r="L26" s="34"/>
      <c r="M26" s="34"/>
      <c r="N26" s="34"/>
      <c r="O26" s="34"/>
      <c r="P26" s="34"/>
    </row>
    <row r="27" spans="1:16" s="38" customFormat="1" ht="22.5" customHeight="1" x14ac:dyDescent="0.25">
      <c r="A27" s="35"/>
      <c r="B27" s="39" t="s">
        <v>42</v>
      </c>
      <c r="C27" s="32">
        <f t="shared" ref="C27:C30" si="9">E27/D27*1000</f>
        <v>1603243.9829706717</v>
      </c>
      <c r="D27" s="33">
        <f>'[1]Лица по тех прису до 15'!AH362</f>
        <v>1.0569999999999999</v>
      </c>
      <c r="E27" s="33">
        <f>'[1]Лица по тех прису до 15'!AR362</f>
        <v>1694.62889</v>
      </c>
      <c r="F27" s="40">
        <f>'[1]Лица по тех прису до 15'!AE362*1000</f>
        <v>698619.37</v>
      </c>
      <c r="G27" s="43">
        <f t="shared" si="3"/>
        <v>1.0569999999999999</v>
      </c>
      <c r="H27" s="33">
        <f t="shared" si="4"/>
        <v>738.44067409000002</v>
      </c>
      <c r="I27" s="32">
        <v>1025020.01</v>
      </c>
      <c r="J27" s="27"/>
      <c r="K27" s="32"/>
      <c r="L27" s="34"/>
      <c r="M27" s="34"/>
      <c r="N27" s="34"/>
      <c r="O27" s="34"/>
      <c r="P27" s="34"/>
    </row>
    <row r="28" spans="1:16" s="38" customFormat="1" ht="22.5" customHeight="1" x14ac:dyDescent="0.25">
      <c r="A28" s="35"/>
      <c r="B28" s="39" t="s">
        <v>43</v>
      </c>
      <c r="C28" s="32">
        <f t="shared" si="9"/>
        <v>1598106.19500176</v>
      </c>
      <c r="D28" s="33">
        <f>'[1]Лица по тех прису до 15'!AH363</f>
        <v>5.6820000000000004</v>
      </c>
      <c r="E28" s="33">
        <f>'[1]Лица по тех прису до 15'!AR363</f>
        <v>9080.4394000000011</v>
      </c>
      <c r="F28" s="40">
        <f>'[1]Лица по тех прису до 15'!AE363*1000</f>
        <v>831194.51</v>
      </c>
      <c r="G28" s="43">
        <f t="shared" si="3"/>
        <v>5.6820000000000004</v>
      </c>
      <c r="H28" s="33">
        <f t="shared" si="4"/>
        <v>4722.8472058200005</v>
      </c>
      <c r="I28" s="32">
        <v>1025020.01</v>
      </c>
      <c r="J28" s="27">
        <f>'[1]Факт_3 года'!F15</f>
        <v>6.7390000000000008</v>
      </c>
      <c r="K28" s="32">
        <f t="shared" si="5"/>
        <v>6907.6098473900011</v>
      </c>
      <c r="L28" s="34"/>
      <c r="M28" s="34"/>
      <c r="N28" s="34"/>
      <c r="O28" s="34"/>
      <c r="P28" s="34"/>
    </row>
    <row r="29" spans="1:16" s="38" customFormat="1" ht="93.75" customHeight="1" x14ac:dyDescent="0.25">
      <c r="A29" s="35" t="s">
        <v>44</v>
      </c>
      <c r="B29" s="39" t="s">
        <v>45</v>
      </c>
      <c r="C29" s="32">
        <f t="shared" si="9"/>
        <v>1685117.4999999998</v>
      </c>
      <c r="D29" s="33">
        <f>D30</f>
        <v>0.08</v>
      </c>
      <c r="E29" s="33">
        <f>E30</f>
        <v>134.80939999999998</v>
      </c>
      <c r="F29" s="40"/>
      <c r="G29" s="41">
        <f>G30</f>
        <v>0.08</v>
      </c>
      <c r="H29" s="41">
        <f>H30</f>
        <v>66.495560800000007</v>
      </c>
      <c r="I29" s="32"/>
      <c r="J29" s="27">
        <f>J30</f>
        <v>6.8914999999999997</v>
      </c>
      <c r="K29" s="27">
        <f>K30</f>
        <v>12580.271368665</v>
      </c>
      <c r="L29" s="44"/>
      <c r="M29" s="44"/>
      <c r="N29" s="44"/>
      <c r="O29" s="44"/>
      <c r="P29" s="44"/>
    </row>
    <row r="30" spans="1:16" s="38" customFormat="1" ht="22.5" customHeight="1" x14ac:dyDescent="0.25">
      <c r="A30" s="35"/>
      <c r="B30" s="39" t="s">
        <v>46</v>
      </c>
      <c r="C30" s="32">
        <f t="shared" si="9"/>
        <v>1685117.4999999998</v>
      </c>
      <c r="D30" s="33">
        <f>'[1]Лица по тех прису до 15'!AH364</f>
        <v>0.08</v>
      </c>
      <c r="E30" s="33">
        <f>'[1]Лица по тех прису до 15'!AR364</f>
        <v>134.80939999999998</v>
      </c>
      <c r="F30" s="40">
        <f>'[1]Лица по тех прису до 15'!AE364*1000</f>
        <v>831194.51</v>
      </c>
      <c r="G30" s="43">
        <f>D30</f>
        <v>0.08</v>
      </c>
      <c r="H30" s="33">
        <f t="shared" si="4"/>
        <v>66.495560800000007</v>
      </c>
      <c r="I30" s="32">
        <v>1825476.51</v>
      </c>
      <c r="J30" s="32">
        <f>'[1]Факт_3 года'!G17</f>
        <v>6.8914999999999997</v>
      </c>
      <c r="K30" s="27">
        <f t="shared" si="5"/>
        <v>12580.271368665</v>
      </c>
      <c r="L30" s="44"/>
      <c r="M30" s="44"/>
      <c r="N30" s="44"/>
      <c r="O30" s="44"/>
      <c r="P30" s="44"/>
    </row>
    <row r="31" spans="1:16" s="38" customFormat="1" ht="34.5" customHeight="1" x14ac:dyDescent="0.2">
      <c r="A31" s="35" t="s">
        <v>47</v>
      </c>
      <c r="B31" s="31" t="s">
        <v>48</v>
      </c>
      <c r="C31" s="32">
        <f>E31/D31*1000</f>
        <v>1842956.421505376</v>
      </c>
      <c r="D31" s="33">
        <f>D32</f>
        <v>2.3250000000000002</v>
      </c>
      <c r="E31" s="33">
        <f t="shared" ref="E31:K31" si="10">E32</f>
        <v>4284.8736799999997</v>
      </c>
      <c r="F31" s="33"/>
      <c r="G31" s="33">
        <f t="shared" si="10"/>
        <v>2.3250000000000002</v>
      </c>
      <c r="H31" s="33">
        <f t="shared" si="10"/>
        <v>2955.7914557500003</v>
      </c>
      <c r="I31" s="33">
        <f t="shared" si="10"/>
        <v>0</v>
      </c>
      <c r="J31" s="33">
        <f t="shared" si="10"/>
        <v>1.5129999999999999</v>
      </c>
      <c r="K31" s="33">
        <f t="shared" si="10"/>
        <v>2761.9459596299998</v>
      </c>
      <c r="L31" s="45"/>
      <c r="M31" s="45"/>
      <c r="N31" s="45"/>
      <c r="O31" s="45"/>
      <c r="P31" s="45"/>
    </row>
    <row r="32" spans="1:16" s="38" customFormat="1" ht="85.5" customHeight="1" x14ac:dyDescent="0.2">
      <c r="A32" s="35" t="s">
        <v>44</v>
      </c>
      <c r="B32" s="39" t="s">
        <v>45</v>
      </c>
      <c r="C32" s="32">
        <f>E32/D32*1000</f>
        <v>1842956.421505376</v>
      </c>
      <c r="D32" s="33">
        <f>D34+D33</f>
        <v>2.3250000000000002</v>
      </c>
      <c r="E32" s="33">
        <f>E34+E33</f>
        <v>4284.8736799999997</v>
      </c>
      <c r="F32" s="33"/>
      <c r="G32" s="33">
        <f t="shared" ref="G32:K32" si="11">G34+G33</f>
        <v>2.3250000000000002</v>
      </c>
      <c r="H32" s="33">
        <f t="shared" si="11"/>
        <v>2955.7914557500003</v>
      </c>
      <c r="I32" s="33"/>
      <c r="J32" s="33">
        <f t="shared" si="11"/>
        <v>1.5129999999999999</v>
      </c>
      <c r="K32" s="33">
        <f t="shared" si="11"/>
        <v>2761.9459596299998</v>
      </c>
      <c r="L32" s="45"/>
      <c r="M32" s="45"/>
      <c r="N32" s="45"/>
      <c r="O32" s="45"/>
      <c r="P32" s="45"/>
    </row>
    <row r="33" spans="1:16" s="38" customFormat="1" ht="22.5" customHeight="1" x14ac:dyDescent="0.25">
      <c r="A33" s="35"/>
      <c r="B33" s="46" t="s">
        <v>49</v>
      </c>
      <c r="C33" s="32">
        <f>E33/D33*1000</f>
        <v>1549521.84</v>
      </c>
      <c r="D33" s="33">
        <f>'[1]Лица по тех прису до 15'!AL348</f>
        <v>0.25</v>
      </c>
      <c r="E33" s="33">
        <f>'[1]Лица по тех прису до 15'!AS348</f>
        <v>387.38046000000003</v>
      </c>
      <c r="F33" s="47">
        <f>'[1]Лица по тех прису до 15'!AI348*1000</f>
        <v>1424477.81</v>
      </c>
      <c r="G33" s="48">
        <f>D33</f>
        <v>0.25</v>
      </c>
      <c r="H33" s="32"/>
      <c r="I33" s="32">
        <v>1825476.51</v>
      </c>
      <c r="J33" s="32"/>
      <c r="K33" s="32"/>
      <c r="L33" s="34"/>
      <c r="M33" s="34"/>
      <c r="N33" s="34"/>
      <c r="O33" s="34"/>
      <c r="P33" s="34"/>
    </row>
    <row r="34" spans="1:16" s="38" customFormat="1" ht="21.75" customHeight="1" x14ac:dyDescent="0.25">
      <c r="A34" s="35"/>
      <c r="B34" s="46" t="s">
        <v>50</v>
      </c>
      <c r="C34" s="32">
        <f>E34/D34*1000</f>
        <v>1878309.9855421686</v>
      </c>
      <c r="D34" s="33">
        <f>'[1]Лица по тех прису до 15'!AL349</f>
        <v>2.0750000000000002</v>
      </c>
      <c r="E34" s="33">
        <f>'[1]Лица по тех прису до 15'!AS349</f>
        <v>3897.4932199999998</v>
      </c>
      <c r="F34" s="47">
        <f>'[1]Лица по тех прису до 15'!AI349*1000</f>
        <v>1424477.81</v>
      </c>
      <c r="G34" s="48">
        <f>D34</f>
        <v>2.0750000000000002</v>
      </c>
      <c r="H34" s="32">
        <f t="shared" si="4"/>
        <v>2955.7914557500003</v>
      </c>
      <c r="I34" s="32">
        <v>1825476.51</v>
      </c>
      <c r="J34" s="32">
        <f>'[1]Факт_3 года'!G20</f>
        <v>1.5129999999999999</v>
      </c>
      <c r="K34" s="32">
        <f t="shared" si="5"/>
        <v>2761.9459596299998</v>
      </c>
      <c r="L34" s="34"/>
      <c r="M34" s="34"/>
      <c r="N34" s="34"/>
      <c r="O34" s="34"/>
      <c r="P34" s="34"/>
    </row>
    <row r="35" spans="1:16" s="38" customFormat="1" ht="24.75" customHeight="1" x14ac:dyDescent="0.2">
      <c r="A35" s="35" t="s">
        <v>51</v>
      </c>
      <c r="B35" s="31" t="s">
        <v>52</v>
      </c>
      <c r="C35" s="32">
        <v>0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1747619.23</v>
      </c>
      <c r="J35" s="32">
        <f>'[1]Факт_3 года'!G31</f>
        <v>3</v>
      </c>
      <c r="K35" s="32">
        <f t="shared" si="5"/>
        <v>5242.8576899999998</v>
      </c>
      <c r="L35" s="34"/>
      <c r="M35" s="34"/>
      <c r="N35" s="34"/>
      <c r="O35" s="34"/>
      <c r="P35" s="34"/>
    </row>
    <row r="36" spans="1:16" s="38" customFormat="1" ht="63" x14ac:dyDescent="0.2">
      <c r="A36" s="35" t="s">
        <v>53</v>
      </c>
      <c r="B36" s="31" t="s">
        <v>54</v>
      </c>
      <c r="C36" s="32"/>
      <c r="D36" s="32">
        <f>D37+D39</f>
        <v>1292</v>
      </c>
      <c r="E36" s="32">
        <f>E37+E39</f>
        <v>4744.8287299999993</v>
      </c>
      <c r="F36" s="32"/>
      <c r="G36" s="32">
        <f>G37+G39</f>
        <v>1292</v>
      </c>
      <c r="H36" s="32">
        <f>H37+H39</f>
        <v>3041.2646399999994</v>
      </c>
      <c r="I36" s="32"/>
      <c r="J36" s="32">
        <f>J37+J39</f>
        <v>1292</v>
      </c>
      <c r="K36" s="32">
        <f>K37+K39</f>
        <v>2305.5945200000001</v>
      </c>
      <c r="L36" s="34"/>
      <c r="M36" s="34"/>
      <c r="N36" s="34"/>
      <c r="O36" s="34"/>
      <c r="P36" s="34"/>
    </row>
    <row r="37" spans="1:16" s="38" customFormat="1" ht="63" x14ac:dyDescent="0.25">
      <c r="A37" s="35" t="s">
        <v>55</v>
      </c>
      <c r="B37" s="49" t="s">
        <v>56</v>
      </c>
      <c r="C37" s="32"/>
      <c r="D37" s="32">
        <f>D38</f>
        <v>152</v>
      </c>
      <c r="E37" s="32">
        <f t="shared" ref="E37:K37" si="12">E38</f>
        <v>581.63314000000003</v>
      </c>
      <c r="F37" s="32"/>
      <c r="G37" s="32">
        <f t="shared" si="12"/>
        <v>152</v>
      </c>
      <c r="H37" s="32">
        <f t="shared" si="12"/>
        <v>540.71263999999985</v>
      </c>
      <c r="I37" s="40">
        <v>2169.61</v>
      </c>
      <c r="J37" s="32">
        <f>G37</f>
        <v>152</v>
      </c>
      <c r="K37" s="32">
        <f t="shared" si="12"/>
        <v>329.78072000000003</v>
      </c>
      <c r="L37" s="34"/>
      <c r="M37" s="34"/>
      <c r="N37" s="34"/>
      <c r="O37" s="34"/>
      <c r="P37" s="34"/>
    </row>
    <row r="38" spans="1:16" s="38" customFormat="1" ht="15.75" x14ac:dyDescent="0.25">
      <c r="A38" s="35"/>
      <c r="B38" s="46" t="s">
        <v>57</v>
      </c>
      <c r="C38" s="32">
        <f>E38/D38*1000</f>
        <v>3826.5338157894739</v>
      </c>
      <c r="D38" s="32">
        <f>160*0.95</f>
        <v>152</v>
      </c>
      <c r="E38" s="32">
        <f>'[1]Лица по тех прису до 15'!AV350</f>
        <v>581.63314000000003</v>
      </c>
      <c r="F38" s="50">
        <f>'[1]Лица по тех прису до 15'!AP350*1000</f>
        <v>3557.3199999999997</v>
      </c>
      <c r="G38" s="32">
        <f>D38</f>
        <v>152</v>
      </c>
      <c r="H38" s="32">
        <f>F38*G38/1000</f>
        <v>540.71263999999985</v>
      </c>
      <c r="I38" s="40">
        <v>2169.61</v>
      </c>
      <c r="J38" s="51">
        <f>G38</f>
        <v>152</v>
      </c>
      <c r="K38" s="32">
        <f t="shared" ref="K38:K39" si="13">I38*J38/1000</f>
        <v>329.78072000000003</v>
      </c>
      <c r="L38" s="34"/>
      <c r="M38" s="34"/>
      <c r="N38" s="34"/>
      <c r="O38" s="34"/>
      <c r="P38" s="34"/>
    </row>
    <row r="39" spans="1:16" s="38" customFormat="1" ht="63" x14ac:dyDescent="0.25">
      <c r="A39" s="35" t="s">
        <v>58</v>
      </c>
      <c r="B39" s="49" t="s">
        <v>59</v>
      </c>
      <c r="C39" s="32"/>
      <c r="D39" s="32">
        <f>D40+D41</f>
        <v>1140</v>
      </c>
      <c r="E39" s="32">
        <f t="shared" ref="E39:H39" si="14">E40+E41</f>
        <v>4163.1955899999994</v>
      </c>
      <c r="F39" s="32"/>
      <c r="G39" s="32">
        <f t="shared" si="14"/>
        <v>1140</v>
      </c>
      <c r="H39" s="32">
        <f t="shared" si="14"/>
        <v>2500.5519999999997</v>
      </c>
      <c r="I39" s="52">
        <v>1733.17</v>
      </c>
      <c r="J39" s="32">
        <f>G39</f>
        <v>1140</v>
      </c>
      <c r="K39" s="32">
        <f t="shared" si="13"/>
        <v>1975.8138000000001</v>
      </c>
      <c r="L39" s="34"/>
      <c r="M39" s="34"/>
      <c r="N39" s="34"/>
      <c r="O39" s="34"/>
      <c r="P39" s="34"/>
    </row>
    <row r="40" spans="1:16" s="38" customFormat="1" ht="19.5" customHeight="1" x14ac:dyDescent="0.25">
      <c r="A40" s="53"/>
      <c r="B40" s="46" t="s">
        <v>60</v>
      </c>
      <c r="C40" s="32">
        <f>E40/D40*1000</f>
        <v>3749.2081842105263</v>
      </c>
      <c r="D40" s="32">
        <f>400*0.95</f>
        <v>380</v>
      </c>
      <c r="E40" s="32">
        <f>'[1]Лица по тех прису до 15'!AV296</f>
        <v>1424.69911</v>
      </c>
      <c r="F40" s="50">
        <f>'[1]Лица по тех прису до 15'!AP351*1000</f>
        <v>2594.54</v>
      </c>
      <c r="G40" s="54">
        <f t="shared" ref="G40:G41" si="15">D40</f>
        <v>380</v>
      </c>
      <c r="H40" s="32">
        <f t="shared" si="4"/>
        <v>985.9251999999999</v>
      </c>
      <c r="I40" s="40">
        <v>1733.17</v>
      </c>
      <c r="J40" s="51"/>
      <c r="K40" s="32"/>
      <c r="L40" s="34"/>
      <c r="M40" s="34"/>
      <c r="N40" s="34"/>
      <c r="O40" s="34"/>
      <c r="P40" s="34"/>
    </row>
    <row r="41" spans="1:16" s="38" customFormat="1" ht="19.5" customHeight="1" x14ac:dyDescent="0.25">
      <c r="A41" s="53"/>
      <c r="B41" s="46" t="s">
        <v>61</v>
      </c>
      <c r="C41" s="32">
        <f>E41/D41*1000</f>
        <v>3603.2848421052627</v>
      </c>
      <c r="D41" s="32">
        <f>800*0.95</f>
        <v>760</v>
      </c>
      <c r="E41" s="32">
        <f>'[1]Лица по тех прису до 15'!AV330+'[1]Лица по тех прису до 15'!AV290</f>
        <v>2738.4964799999998</v>
      </c>
      <c r="F41" s="50">
        <f>'[1]Лица по тех прису до 15'!AP352*1000</f>
        <v>1992.93</v>
      </c>
      <c r="G41" s="54">
        <f t="shared" si="15"/>
        <v>760</v>
      </c>
      <c r="H41" s="32">
        <f t="shared" si="4"/>
        <v>1514.6268</v>
      </c>
      <c r="I41" s="40">
        <v>1733.17</v>
      </c>
      <c r="J41" s="51"/>
      <c r="K41" s="32">
        <f t="shared" ref="K41" si="16">I41*J41/1000</f>
        <v>0</v>
      </c>
      <c r="L41" s="34"/>
      <c r="M41" s="34"/>
      <c r="N41" s="34"/>
      <c r="O41" s="34"/>
      <c r="P41" s="34"/>
    </row>
    <row r="42" spans="1:16" s="38" customFormat="1" ht="33.75" customHeight="1" x14ac:dyDescent="0.2">
      <c r="A42" s="35" t="s">
        <v>62</v>
      </c>
      <c r="B42" s="55" t="s">
        <v>63</v>
      </c>
      <c r="C42" s="32">
        <v>0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34"/>
      <c r="M42" s="34"/>
      <c r="N42" s="34"/>
      <c r="O42" s="34"/>
      <c r="P42" s="34"/>
    </row>
    <row r="43" spans="1:16" s="38" customFormat="1" ht="29.25" customHeight="1" x14ac:dyDescent="0.2">
      <c r="A43" s="35" t="s">
        <v>64</v>
      </c>
      <c r="B43" s="55" t="s">
        <v>65</v>
      </c>
      <c r="C43" s="32">
        <v>0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34"/>
      <c r="M43" s="34"/>
      <c r="N43" s="34"/>
      <c r="O43" s="34"/>
      <c r="P43" s="34"/>
    </row>
    <row r="44" spans="1:16" s="38" customFormat="1" ht="33.75" customHeight="1" x14ac:dyDescent="0.2">
      <c r="A44" s="35" t="s">
        <v>66</v>
      </c>
      <c r="B44" s="55" t="s">
        <v>67</v>
      </c>
      <c r="C44" s="28"/>
      <c r="D44" s="32">
        <f>SUM(D45:D46)</f>
        <v>319</v>
      </c>
      <c r="E44" s="32">
        <f>SUM(E45:E46)</f>
        <v>7632.9960000000001</v>
      </c>
      <c r="F44" s="32"/>
      <c r="G44" s="32">
        <f>SUM(G45:G46)</f>
        <v>319</v>
      </c>
      <c r="H44" s="32">
        <f>SUM(H45:H46)</f>
        <v>7632.9960000000001</v>
      </c>
      <c r="I44" s="32"/>
      <c r="J44" s="32">
        <f>SUM(J45:J46)</f>
        <v>319</v>
      </c>
      <c r="K44" s="32">
        <f>SUM(K45:K46)</f>
        <v>5882.8260899999996</v>
      </c>
      <c r="L44" s="34"/>
      <c r="M44" s="34"/>
      <c r="N44" s="34"/>
      <c r="O44" s="34"/>
      <c r="P44" s="34"/>
    </row>
    <row r="45" spans="1:16" s="38" customFormat="1" ht="27" customHeight="1" x14ac:dyDescent="0.2">
      <c r="A45" s="35" t="s">
        <v>68</v>
      </c>
      <c r="B45" s="55" t="s">
        <v>69</v>
      </c>
      <c r="C45" s="28">
        <f>E45/D45*1000</f>
        <v>13548</v>
      </c>
      <c r="D45" s="28">
        <f>'[1]Лица по тех прису до 15'!F347</f>
        <v>16</v>
      </c>
      <c r="E45" s="28">
        <v>216.768</v>
      </c>
      <c r="F45" s="28">
        <f>'[1]Лица по тех прису до 15'!G347*1000</f>
        <v>13548</v>
      </c>
      <c r="G45" s="28">
        <f>D45</f>
        <v>16</v>
      </c>
      <c r="H45" s="28">
        <f>F45*G45/1000</f>
        <v>216.768</v>
      </c>
      <c r="I45" s="28">
        <v>12497.19</v>
      </c>
      <c r="J45" s="28">
        <f>G45</f>
        <v>16</v>
      </c>
      <c r="K45" s="28">
        <f>I45*J45/1000</f>
        <v>199.95504</v>
      </c>
      <c r="L45" s="29"/>
      <c r="M45" s="29"/>
      <c r="N45" s="29"/>
      <c r="O45" s="29"/>
      <c r="P45" s="29"/>
    </row>
    <row r="46" spans="1:16" s="38" customFormat="1" ht="27" customHeight="1" x14ac:dyDescent="0.2">
      <c r="A46" s="35" t="s">
        <v>70</v>
      </c>
      <c r="B46" s="55" t="s">
        <v>71</v>
      </c>
      <c r="C46" s="28">
        <f>E46/D46*1000</f>
        <v>24476</v>
      </c>
      <c r="D46" s="28">
        <f>'[1]Лица по тех прису до 15'!F350</f>
        <v>303</v>
      </c>
      <c r="E46" s="28">
        <v>7416.2280000000001</v>
      </c>
      <c r="F46" s="56">
        <f>'[1]Лица по тех прису до 15'!G350*1000</f>
        <v>24476</v>
      </c>
      <c r="G46" s="28">
        <f>D46</f>
        <v>303</v>
      </c>
      <c r="H46" s="28">
        <f>F46*G46/1000</f>
        <v>7416.2280000000001</v>
      </c>
      <c r="I46" s="28">
        <v>18755.349999999999</v>
      </c>
      <c r="J46" s="28">
        <f>G46</f>
        <v>303</v>
      </c>
      <c r="K46" s="28">
        <f>I46*J46/1000</f>
        <v>5682.8710499999997</v>
      </c>
      <c r="L46" s="29"/>
      <c r="M46" s="29"/>
      <c r="N46" s="29"/>
      <c r="O46" s="29"/>
      <c r="P46" s="29"/>
    </row>
    <row r="47" spans="1:16" s="38" customFormat="1" ht="20.25" customHeight="1" x14ac:dyDescent="0.2">
      <c r="A47" s="35" t="s">
        <v>72</v>
      </c>
      <c r="B47" s="55" t="s">
        <v>73</v>
      </c>
      <c r="C47" s="28"/>
      <c r="D47" s="28"/>
      <c r="E47" s="28"/>
      <c r="F47" s="28"/>
      <c r="G47" s="28"/>
      <c r="H47" s="28"/>
      <c r="I47" s="28"/>
      <c r="J47" s="28"/>
      <c r="K47" s="28"/>
      <c r="L47" s="29"/>
      <c r="M47" s="29"/>
      <c r="N47" s="29"/>
      <c r="O47" s="29"/>
      <c r="P47" s="29"/>
    </row>
    <row r="48" spans="1:16" s="38" customFormat="1" ht="20.25" customHeight="1" x14ac:dyDescent="0.2">
      <c r="A48" s="35" t="s">
        <v>74</v>
      </c>
      <c r="B48" s="55" t="s">
        <v>75</v>
      </c>
      <c r="C48" s="28"/>
      <c r="D48" s="28"/>
      <c r="E48" s="28"/>
      <c r="F48" s="28"/>
      <c r="G48" s="28"/>
      <c r="H48" s="28"/>
      <c r="I48" s="28"/>
      <c r="J48" s="28"/>
      <c r="K48" s="28"/>
      <c r="L48" s="29"/>
      <c r="M48" s="29"/>
      <c r="N48" s="29"/>
      <c r="O48" s="29"/>
      <c r="P48" s="29"/>
    </row>
    <row r="49" spans="1:18" ht="31.5" x14ac:dyDescent="0.2">
      <c r="A49" s="57" t="s">
        <v>76</v>
      </c>
      <c r="B49" s="30" t="s">
        <v>77</v>
      </c>
      <c r="C49" s="58" t="s">
        <v>26</v>
      </c>
      <c r="D49" s="58" t="s">
        <v>26</v>
      </c>
      <c r="E49" s="58">
        <f>E51*E52/1000</f>
        <v>154.91554000000002</v>
      </c>
      <c r="F49" s="58" t="s">
        <v>26</v>
      </c>
      <c r="G49" s="58" t="s">
        <v>26</v>
      </c>
      <c r="H49" s="58">
        <f>H51*H52/1000</f>
        <v>154.91666666666669</v>
      </c>
      <c r="I49" s="58" t="s">
        <v>26</v>
      </c>
      <c r="J49" s="58" t="s">
        <v>26</v>
      </c>
      <c r="K49" s="58">
        <f>K51*K52/1000</f>
        <v>144.52777777777777</v>
      </c>
      <c r="L49" s="29"/>
      <c r="M49" s="29"/>
      <c r="N49" s="29"/>
      <c r="O49" s="29"/>
      <c r="P49" s="29"/>
    </row>
    <row r="50" spans="1:18" ht="15.75" x14ac:dyDescent="0.2">
      <c r="A50" s="57"/>
      <c r="B50" s="59" t="s">
        <v>78</v>
      </c>
      <c r="C50" s="58"/>
      <c r="D50" s="58"/>
      <c r="E50" s="58"/>
      <c r="F50" s="58"/>
      <c r="G50" s="58"/>
      <c r="H50" s="58"/>
      <c r="I50" s="58"/>
      <c r="J50" s="58"/>
      <c r="K50" s="58"/>
      <c r="L50" s="29"/>
      <c r="M50" s="29"/>
      <c r="N50" s="29"/>
      <c r="O50" s="29"/>
      <c r="P50" s="29"/>
    </row>
    <row r="51" spans="1:18" ht="30" customHeight="1" x14ac:dyDescent="0.2">
      <c r="A51" s="35" t="s">
        <v>79</v>
      </c>
      <c r="B51" s="31" t="s">
        <v>80</v>
      </c>
      <c r="C51" s="28" t="s">
        <v>26</v>
      </c>
      <c r="D51" s="28" t="s">
        <v>26</v>
      </c>
      <c r="E51" s="28">
        <v>458.33</v>
      </c>
      <c r="F51" s="28" t="s">
        <v>26</v>
      </c>
      <c r="G51" s="28" t="s">
        <v>26</v>
      </c>
      <c r="H51" s="28">
        <f>K51</f>
        <v>458.33333333333337</v>
      </c>
      <c r="I51" s="28" t="s">
        <v>26</v>
      </c>
      <c r="J51" s="28" t="s">
        <v>26</v>
      </c>
      <c r="K51" s="28">
        <f>550/1.2</f>
        <v>458.33333333333337</v>
      </c>
      <c r="L51" s="29"/>
      <c r="M51" s="29"/>
      <c r="N51" s="29"/>
      <c r="O51" s="29"/>
      <c r="P51" s="29"/>
    </row>
    <row r="52" spans="1:18" ht="142.5" customHeight="1" x14ac:dyDescent="0.2">
      <c r="A52" s="35" t="s">
        <v>81</v>
      </c>
      <c r="B52" s="60" t="s">
        <v>82</v>
      </c>
      <c r="C52" s="28" t="s">
        <v>26</v>
      </c>
      <c r="D52" s="28" t="s">
        <v>26</v>
      </c>
      <c r="E52" s="28">
        <f>'[1]Факт_3 года'!F7</f>
        <v>338</v>
      </c>
      <c r="F52" s="28" t="s">
        <v>26</v>
      </c>
      <c r="G52" s="28" t="s">
        <v>26</v>
      </c>
      <c r="H52" s="28">
        <f>E52</f>
        <v>338</v>
      </c>
      <c r="I52" s="28" t="s">
        <v>26</v>
      </c>
      <c r="J52" s="28" t="s">
        <v>26</v>
      </c>
      <c r="K52" s="28">
        <f>'[1]Факт_3 года'!G7</f>
        <v>315.33333333333331</v>
      </c>
      <c r="L52" s="61"/>
      <c r="M52" s="61"/>
      <c r="N52" s="61"/>
      <c r="O52" s="61"/>
      <c r="P52" s="61"/>
      <c r="Q52" s="61"/>
      <c r="R52" s="61"/>
    </row>
    <row r="53" spans="1:18" ht="62.25" customHeight="1" x14ac:dyDescent="0.2">
      <c r="A53" s="62" t="s">
        <v>83</v>
      </c>
      <c r="B53" s="63" t="s">
        <v>84</v>
      </c>
      <c r="C53" s="58" t="s">
        <v>26</v>
      </c>
      <c r="D53" s="58" t="s">
        <v>26</v>
      </c>
      <c r="E53" s="58">
        <f>E11+E15-E49</f>
        <v>38707.655527999981</v>
      </c>
      <c r="F53" s="58" t="s">
        <v>26</v>
      </c>
      <c r="G53" s="58" t="s">
        <v>26</v>
      </c>
      <c r="H53" s="58">
        <f>H11+H15-H49</f>
        <v>26181.708294233333</v>
      </c>
      <c r="I53" s="58" t="s">
        <v>26</v>
      </c>
      <c r="J53" s="58" t="s">
        <v>26</v>
      </c>
      <c r="K53" s="58">
        <f>K11+K15-K49</f>
        <v>43604.306955087217</v>
      </c>
      <c r="L53" s="29"/>
      <c r="M53" s="29"/>
      <c r="N53" s="29"/>
      <c r="O53" s="29"/>
      <c r="P53" s="29"/>
    </row>
    <row r="54" spans="1:18" ht="15.75" x14ac:dyDescent="0.2">
      <c r="A54" s="62"/>
      <c r="B54" s="63" t="s">
        <v>85</v>
      </c>
      <c r="C54" s="58"/>
      <c r="D54" s="58"/>
      <c r="E54" s="58"/>
      <c r="F54" s="58"/>
      <c r="G54" s="58"/>
      <c r="H54" s="58"/>
      <c r="I54" s="58"/>
      <c r="J54" s="58"/>
      <c r="K54" s="58"/>
      <c r="L54" s="29"/>
      <c r="M54" s="29"/>
      <c r="N54" s="29"/>
      <c r="O54" s="29"/>
      <c r="P54" s="29"/>
    </row>
    <row r="55" spans="1:18" ht="15" x14ac:dyDescent="0.2">
      <c r="A55" s="64"/>
      <c r="B55" s="64"/>
      <c r="C55" s="64"/>
      <c r="D55" s="64"/>
      <c r="E55" s="64"/>
      <c r="F55" s="64"/>
      <c r="G55" s="64"/>
      <c r="H55" s="64"/>
      <c r="I55" s="65"/>
      <c r="J55" s="64"/>
      <c r="K55" s="64"/>
      <c r="L55" s="64"/>
      <c r="M55" s="64"/>
      <c r="N55" s="64"/>
      <c r="O55" s="64"/>
      <c r="P55" s="64"/>
    </row>
    <row r="56" spans="1:18" x14ac:dyDescent="0.2">
      <c r="E56" s="66"/>
    </row>
    <row r="57" spans="1:18" x14ac:dyDescent="0.2">
      <c r="A57" t="str">
        <f>'[1]СВОД В ДЕПАРТАМЕНТ'!A16</f>
        <v xml:space="preserve">Генеральный директор Управляющей организации </v>
      </c>
      <c r="K57" t="str">
        <f>'[1]СВОД В ДЕПАРТАМЕНТ'!I16</f>
        <v>С.Ю.Ковалевский</v>
      </c>
    </row>
    <row r="58" spans="1:18" ht="15.75" x14ac:dyDescent="0.2">
      <c r="A58" s="67"/>
      <c r="C58" s="67"/>
      <c r="D58" s="67"/>
      <c r="E58" s="67"/>
      <c r="F58" s="67"/>
      <c r="G58" s="67"/>
      <c r="H58" s="68"/>
      <c r="I58" s="69"/>
      <c r="J58" s="67"/>
      <c r="K58" s="70"/>
      <c r="L58" s="70"/>
      <c r="M58" s="71"/>
      <c r="N58" s="70"/>
      <c r="O58" s="70"/>
      <c r="P58" s="70"/>
    </row>
    <row r="98" spans="2:2" x14ac:dyDescent="0.2">
      <c r="B98" s="72"/>
    </row>
    <row r="99" spans="2:2" x14ac:dyDescent="0.2">
      <c r="B99" s="72"/>
    </row>
    <row r="100" spans="2:2" x14ac:dyDescent="0.2">
      <c r="B100" s="72"/>
    </row>
  </sheetData>
  <sheetProtection selectLockedCells="1" selectUnlockedCells="1"/>
  <mergeCells count="46">
    <mergeCell ref="H53:H54"/>
    <mergeCell ref="I53:I54"/>
    <mergeCell ref="J53:J54"/>
    <mergeCell ref="K53:K54"/>
    <mergeCell ref="H49:H50"/>
    <mergeCell ref="I49:I50"/>
    <mergeCell ref="J49:J50"/>
    <mergeCell ref="K49:K50"/>
    <mergeCell ref="A53:A54"/>
    <mergeCell ref="C53:C54"/>
    <mergeCell ref="D53:D54"/>
    <mergeCell ref="E53:E54"/>
    <mergeCell ref="F53:F54"/>
    <mergeCell ref="G53:G54"/>
    <mergeCell ref="H11:H12"/>
    <mergeCell ref="I11:I12"/>
    <mergeCell ref="J11:J12"/>
    <mergeCell ref="K11:K12"/>
    <mergeCell ref="A49:A50"/>
    <mergeCell ref="C49:C50"/>
    <mergeCell ref="D49:D50"/>
    <mergeCell ref="E49:E50"/>
    <mergeCell ref="F49:F50"/>
    <mergeCell ref="G49:G50"/>
    <mergeCell ref="A11:A12"/>
    <mergeCell ref="C11:C12"/>
    <mergeCell ref="D11:D12"/>
    <mergeCell ref="E11:E12"/>
    <mergeCell ref="F11:F12"/>
    <mergeCell ref="G11:G12"/>
    <mergeCell ref="F8:F9"/>
    <mergeCell ref="G8:G9"/>
    <mergeCell ref="H8:H9"/>
    <mergeCell ref="I8:I9"/>
    <mergeCell ref="J8:J9"/>
    <mergeCell ref="K8:K9"/>
    <mergeCell ref="J2:K2"/>
    <mergeCell ref="A5:K5"/>
    <mergeCell ref="A7:A9"/>
    <mergeCell ref="B7:B9"/>
    <mergeCell ref="C7:E7"/>
    <mergeCell ref="F7:H7"/>
    <mergeCell ref="I7:K7"/>
    <mergeCell ref="C8:C9"/>
    <mergeCell ref="D8:D9"/>
    <mergeCell ref="E8:E9"/>
  </mergeCells>
  <dataValidations count="1">
    <dataValidation type="list" allowBlank="1" showInputMessage="1" showErrorMessage="1" sqref="B33:B34 B19:B23 B38 B30 B25:B28 B40:B41" xr:uid="{F2E3E3C7-A0D1-406B-B615-266866030D16}">
      <formula1>мат</formula1>
    </dataValidation>
  </dataValidations>
  <printOptions horizontalCentered="1"/>
  <pageMargins left="0" right="0" top="0" bottom="0" header="0.19685039370078741" footer="0.31496062992125984"/>
  <pageSetup paperSize="9" scale="53" orientation="portrait" verticalDpi="300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</vt:lpstr>
      <vt:lpstr>'Приложение 1'!Заголовки_для_печати</vt:lpstr>
      <vt:lpstr>'Приложение 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Морозова Евгения Анатольевна</dc:creator>
  <cp:lastModifiedBy>Морозова Евгения Анатольевна</cp:lastModifiedBy>
  <dcterms:created xsi:type="dcterms:W3CDTF">2022-11-18T05:08:05Z</dcterms:created>
  <dcterms:modified xsi:type="dcterms:W3CDTF">2022-11-18T05:09:24Z</dcterms:modified>
</cp:coreProperties>
</file>