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orozovaEA\Documents\"/>
    </mc:Choice>
  </mc:AlternateContent>
  <xr:revisionPtr revIDLastSave="0" documentId="8_{B6D38572-FA9C-4607-872F-55A350701857}" xr6:coauthVersionLast="47" xr6:coauthVersionMax="47" xr10:uidLastSave="{00000000-0000-0000-0000-000000000000}"/>
  <bookViews>
    <workbookView xWindow="-120" yWindow="-120" windowWidth="29040" windowHeight="15840" xr2:uid="{CD6AB9DE-ED8F-44AA-9B10-87EA8EE56C83}"/>
  </bookViews>
  <sheets>
    <sheet name="Приложение 1" sheetId="1" r:id="rId1"/>
  </sheets>
  <externalReferences>
    <externalReference r:id="rId2"/>
  </externalReferences>
  <definedNames>
    <definedName name="два">#REF!</definedName>
    <definedName name="_xlnm.Print_Titles" localSheetId="0">'Приложение 1'!$7:$9</definedName>
    <definedName name="лет">#REF!</definedName>
    <definedName name="ма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6" i="1" l="1"/>
  <c r="E46" i="1"/>
  <c r="H46" i="1" s="1"/>
  <c r="K45" i="1"/>
  <c r="H45" i="1"/>
  <c r="E45" i="1" s="1"/>
  <c r="E43" i="1" s="1"/>
  <c r="K43" i="1"/>
  <c r="K38" i="1"/>
  <c r="J38" i="1"/>
  <c r="I38" i="1"/>
  <c r="H38" i="1"/>
  <c r="G38" i="1"/>
  <c r="F38" i="1"/>
  <c r="E38" i="1"/>
  <c r="D38" i="1"/>
  <c r="C38" i="1"/>
  <c r="J37" i="1"/>
  <c r="I37" i="1"/>
  <c r="K37" i="1" s="1"/>
  <c r="F37" i="1"/>
  <c r="H37" i="1" s="1"/>
  <c r="E37" i="1"/>
  <c r="C37" i="1" s="1"/>
  <c r="J36" i="1"/>
  <c r="I36" i="1"/>
  <c r="K36" i="1" s="1"/>
  <c r="F36" i="1"/>
  <c r="H36" i="1" s="1"/>
  <c r="H33" i="1" s="1"/>
  <c r="E36" i="1"/>
  <c r="C36" i="1" s="1"/>
  <c r="J35" i="1"/>
  <c r="I35" i="1"/>
  <c r="K35" i="1" s="1"/>
  <c r="J34" i="1"/>
  <c r="J33" i="1" s="1"/>
  <c r="I34" i="1"/>
  <c r="K34" i="1" s="1"/>
  <c r="K33" i="1" s="1"/>
  <c r="G33" i="1"/>
  <c r="E33" i="1"/>
  <c r="D33" i="1"/>
  <c r="K32" i="1"/>
  <c r="J32" i="1"/>
  <c r="K31" i="1"/>
  <c r="J31" i="1"/>
  <c r="K30" i="1"/>
  <c r="J30" i="1"/>
  <c r="K29" i="1"/>
  <c r="J29" i="1"/>
  <c r="I29" i="1"/>
  <c r="J28" i="1"/>
  <c r="K28" i="1" s="1"/>
  <c r="K27" i="1" s="1"/>
  <c r="K26" i="1" s="1"/>
  <c r="G28" i="1"/>
  <c r="H28" i="1" s="1"/>
  <c r="H27" i="1" s="1"/>
  <c r="H26" i="1" s="1"/>
  <c r="E28" i="1"/>
  <c r="D28" i="1"/>
  <c r="C28" i="1" s="1"/>
  <c r="J27" i="1"/>
  <c r="E27" i="1"/>
  <c r="J26" i="1"/>
  <c r="E26" i="1"/>
  <c r="K25" i="1"/>
  <c r="J25" i="1"/>
  <c r="G25" i="1"/>
  <c r="H25" i="1" s="1"/>
  <c r="H23" i="1" s="1"/>
  <c r="H16" i="1" s="1"/>
  <c r="E25" i="1"/>
  <c r="D25" i="1"/>
  <c r="C25" i="1"/>
  <c r="J24" i="1"/>
  <c r="K24" i="1" s="1"/>
  <c r="K23" i="1" s="1"/>
  <c r="J23" i="1"/>
  <c r="G23" i="1"/>
  <c r="E23" i="1"/>
  <c r="D23" i="1"/>
  <c r="J22" i="1"/>
  <c r="K22" i="1" s="1"/>
  <c r="J21" i="1"/>
  <c r="K21" i="1" s="1"/>
  <c r="J20" i="1"/>
  <c r="J19" i="1"/>
  <c r="K19" i="1" s="1"/>
  <c r="J18" i="1"/>
  <c r="K18" i="1" s="1"/>
  <c r="K17" i="1" s="1"/>
  <c r="J17" i="1"/>
  <c r="J16" i="1" s="1"/>
  <c r="I17" i="1"/>
  <c r="G16" i="1"/>
  <c r="E16" i="1"/>
  <c r="D16" i="1"/>
  <c r="E15" i="1"/>
  <c r="J14" i="1"/>
  <c r="K14" i="1" s="1"/>
  <c r="E14" i="1"/>
  <c r="D14" i="1"/>
  <c r="C14" i="1" s="1"/>
  <c r="K13" i="1"/>
  <c r="K11" i="1" s="1"/>
  <c r="J13" i="1"/>
  <c r="E13" i="1"/>
  <c r="E11" i="1" s="1"/>
  <c r="D13" i="1"/>
  <c r="G13" i="1" s="1"/>
  <c r="C13" i="1"/>
  <c r="J11" i="1"/>
  <c r="I11" i="1"/>
  <c r="F11" i="1"/>
  <c r="D11" i="1"/>
  <c r="E47" i="1" l="1"/>
  <c r="C11" i="1"/>
  <c r="G11" i="1"/>
  <c r="G14" i="1"/>
  <c r="H14" i="1" s="1"/>
  <c r="H13" i="1"/>
  <c r="K20" i="1"/>
  <c r="K16" i="1" s="1"/>
  <c r="K15" i="1" s="1"/>
  <c r="K47" i="1" s="1"/>
  <c r="H15" i="1"/>
  <c r="D27" i="1"/>
  <c r="D26" i="1" s="1"/>
  <c r="G27" i="1"/>
  <c r="G26" i="1" s="1"/>
  <c r="H43" i="1"/>
  <c r="H11" i="1" l="1"/>
  <c r="H4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StarshiyMaster</author>
  </authors>
  <commentList>
    <comment ref="K45" authorId="0" shapeId="0" xr:uid="{65136437-FCD4-4036-BA11-9B8010C66250}">
      <text>
        <r>
          <rPr>
            <b/>
            <sz val="9"/>
            <color indexed="81"/>
            <rFont val="Tahoma"/>
            <family val="2"/>
            <charset val="204"/>
          </rPr>
          <t>StarshiyMaster:</t>
        </r>
        <r>
          <rPr>
            <sz val="9"/>
            <color indexed="81"/>
            <rFont val="Tahoma"/>
            <family val="2"/>
            <charset val="204"/>
          </rPr>
          <t xml:space="preserve">
они нам платят по 550 руб при условии первичного тех приса</t>
        </r>
      </text>
    </comment>
  </commentList>
</comments>
</file>

<file path=xl/sharedStrings.xml><?xml version="1.0" encoding="utf-8"?>
<sst xmlns="http://schemas.openxmlformats.org/spreadsheetml/2006/main" count="113" uniqueCount="80">
  <si>
    <t>Приложение  № 1</t>
  </si>
  <si>
    <t>приказа ФАС России от 11.09.2014 № 215-э/1</t>
  </si>
  <si>
    <t xml:space="preserve">Расчет размера расходов ООО "АЭСК", связанных с осуществлением технологического присоединения  энергопринимающих устройств максимальной мощностью, не превышающей   15 кВт включительно, не включаемых в состав платы за технологическое присоединение </t>
  </si>
  <si>
    <t>(без НДС)</t>
  </si>
  <si>
    <t xml:space="preserve">№ п/п    </t>
  </si>
  <si>
    <t>Показатели</t>
  </si>
  <si>
    <t>Фактические данные за предыдущий период регулирования  (2020 г.)</t>
  </si>
  <si>
    <t>Расчетные (фактические) данные за предыдущий период регулирования ( 2020 г.)</t>
  </si>
  <si>
    <t>Плановые показатели на следующий период регулирования  (2022 г.)</t>
  </si>
  <si>
    <t>ставка платы (руб./кВт, руб./км, руб./шт., рублей за точку учета)</t>
  </si>
  <si>
    <t>мощность, длина линий, количество (кВт, км, шт., точек учета)</t>
  </si>
  <si>
    <t>расходы на строительство объекта, на обеспечение средствами коммерческого учета электрической энергии 
(тыс. руб.)</t>
  </si>
  <si>
    <t>стандарт, тариф,ставка(руб./кВт,руб./км,руб./шт.,рублей за точку учета)</t>
  </si>
  <si>
    <t>мощность, длиналиний,количество(кВт,км, шт.,точек учета)</t>
  </si>
  <si>
    <t>расходы на строительство объекта,на обеспечение средствами коммерческого учета электрической энергии (тыс.руб.)</t>
  </si>
  <si>
    <t>стандарт, тариф,ставка(руб./кВт,руб./км,руб./шт.,рублейза точкуучета)</t>
  </si>
  <si>
    <t>мощность,длиналиний,количество(кВт,км, шт.,точекучета)</t>
  </si>
  <si>
    <t>расходынастроительствообъекта,наобеспечениесредствамикоммерческогоучетаэлектрическойэнергии(тыс.руб.)</t>
  </si>
  <si>
    <t>1.</t>
  </si>
  <si>
    <t>Расходы на выполнение организационно-технических мероприятий, связанные с осуществлением технологического присоединения</t>
  </si>
  <si>
    <r>
      <t>[п.1.1 + п.1.2 ]</t>
    </r>
    <r>
      <rPr>
        <b/>
        <sz val="12"/>
        <rFont val="Times New Roman"/>
        <family val="1"/>
        <charset val="204"/>
      </rPr>
      <t>:</t>
    </r>
  </si>
  <si>
    <t>1.1.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</si>
  <si>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</si>
  <si>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1.2.</t>
  </si>
  <si>
    <t>проверка сетевой организацией выполнения Заявителем ТУ, на уровне напряжения i и (или) диапазоне мощности j</t>
  </si>
  <si>
    <t>2.</t>
  </si>
  <si>
    <t>Расходы по мероприятиям"последней мили" и расходы на обеспечение средствами коммерческого учета электрической энергии, связанные с осуществлением технологического присоединения</t>
  </si>
  <si>
    <t>х</t>
  </si>
  <si>
    <t>3.</t>
  </si>
  <si>
    <t>Строительство воздушных линий, на уровне напряжения 0,4 кВ</t>
  </si>
  <si>
    <t>2.3.1.4.1</t>
  </si>
  <si>
    <t>Строительство воздушных линий,Материал опоры железобетонные (j = 3), Тип провода (изолированный провод (k = 1), Материал провода алюминиевый (l = 4), Сечение провода (диапазон до 50 квадратных мм включительно (m = 1)</t>
  </si>
  <si>
    <t>СИП2 3х50+1х50</t>
  </si>
  <si>
    <t>СИП-4 4*25</t>
  </si>
  <si>
    <t>2.3.1.4.2</t>
  </si>
  <si>
    <t>Строительство воздушных линий,Материал опоры железобетонные (j = 3), Тип провода (изолированный провод (k = 1), Материал провода алюминиевый (l = 4), Сечение провода от 50 до 100 квадратных мм включительно (m = 2)</t>
  </si>
  <si>
    <t>СИП-2 3*70+1*70</t>
  </si>
  <si>
    <t>СИП-2 3*95+1*70</t>
  </si>
  <si>
    <t>2.3.1.4.3</t>
  </si>
  <si>
    <t>Строительство воздушных линий,Материал опоры железобетонные (j = 3), Тип провода (изолированный провод (k = 1), Материал провода алюминиевый (l = 4), Сечение провода от 100 до 200 квадратных мм включительно (m =3)</t>
  </si>
  <si>
    <t>СИП-4 4*120</t>
  </si>
  <si>
    <t>СИП2 3х120+1х95</t>
  </si>
  <si>
    <t>Строительство воздушных линий, на уровне напряжения 6 кВ</t>
  </si>
  <si>
    <t>СИП-3 1*120</t>
  </si>
  <si>
    <t>4</t>
  </si>
  <si>
    <t>Строительством пунктов секционирования</t>
  </si>
  <si>
    <t>4.2.3</t>
  </si>
  <si>
    <t>Реклоузеры (j = 1распределительныепункты (РП) (j = 2),переключательныепункты (ПП) (j = 3)    Номинальный ток до100 А включительно (k= 1), от 100 до 250 Авключительно (k = 2),от 250 до 500 Авключительно (k = 3),от 500 А до 1 000 Авключительно (k = 4),свыше 1 000 А (k = 5)</t>
  </si>
  <si>
    <t>реклоузеры</t>
  </si>
  <si>
    <t>РП</t>
  </si>
  <si>
    <t>5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</si>
  <si>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</si>
  <si>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5.1.2</t>
  </si>
  <si>
    <t>СТП-63 кВА</t>
  </si>
  <si>
    <t>5.1.3</t>
  </si>
  <si>
    <t>СТП-160 кВА</t>
  </si>
  <si>
    <t>СТП-250 кВА</t>
  </si>
  <si>
    <t>5.1.4</t>
  </si>
  <si>
    <t>КТП-400 кВА</t>
  </si>
  <si>
    <t>8(1)</t>
  </si>
  <si>
    <t>Обеспечение средствами коммерческого учета электрической энергии(мощности)</t>
  </si>
  <si>
    <t>8.1.1</t>
  </si>
  <si>
    <t>однофазный прямого включения</t>
  </si>
  <si>
    <t>8.2.1</t>
  </si>
  <si>
    <t>трехфазный  прямого включения</t>
  </si>
  <si>
    <t>трехфазный  полукосвенного  включения</t>
  </si>
  <si>
    <t>трехфазный  косвенного  включения</t>
  </si>
  <si>
    <t>9.</t>
  </si>
  <si>
    <t xml:space="preserve">Суммарный размер платы за технологическое присоединение </t>
  </si>
  <si>
    <t>[п.9.1 * п.9.2 / 1000]:</t>
  </si>
  <si>
    <t>9.1</t>
  </si>
  <si>
    <t>Размер платы за технологическое присоединение (руб. без НДС)</t>
  </si>
  <si>
    <t>9.2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</si>
  <si>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объединений(организаций), земельных участков,расположенных на территории садоводческих или огороднических некоммерческих товариществ),указанных в п. 9 Методических указаний по определению размера платы за технологическое присоединение к электрическим сетям,утвержденныхприказом ФАС Россииот 29.08.2017 N1135/17(зарегистрированоМинюстом России19.10.2017,регистрационный N48609), с изменениями,внесенными приказами ФАС России от 1апреля 2020 года N348/20 (зарегистрированМинюстом России 17июня 2020 года,регистрационный N58683) и от 22 июня2020 года N 560/20(зарегистрированМинюстом России 24июля 2020 года,регистрационный N59062) (шт.)</t>
  </si>
  <si>
    <t>10.</t>
  </si>
  <si>
    <r>
      <t>Размер расходов, связанных с осуществлением технологического присоединения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 электрическим сетям, не включаемых в состав платы за технологическое присоединение</t>
    </r>
  </si>
  <si>
    <t xml:space="preserve"> (п.1 + п.2 – п.9)</t>
  </si>
  <si>
    <t>Генеральный директор</t>
  </si>
  <si>
    <t>Управляющей организации</t>
  </si>
  <si>
    <t>С.Ю. Ковалевский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</si>
</sst>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Arial Cyr"/>
      <charset val="204"/>
    </font>
    <font>
      <i/>
      <sz val="12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 Cyr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54">
    <xf numFmtId="0" fontId="0" fillId="0" borderId="0" xfId="0"/>
    <xf numFmtId="0" fontId="2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justify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4" fontId="7" fillId="0" borderId="2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top" wrapText="1"/>
    </xf>
    <xf numFmtId="4" fontId="7" fillId="0" borderId="3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2" fontId="0" fillId="0" borderId="0" xfId="0" applyNumberFormat="1"/>
    <xf numFmtId="4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7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justify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9" fillId="0" borderId="0" xfId="0" applyFont="1"/>
    <xf numFmtId="0" fontId="3" fillId="2" borderId="1" xfId="0" applyFont="1" applyFill="1" applyBorder="1" applyAlignment="1">
      <alignment horizontal="justify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center" wrapText="1"/>
    </xf>
    <xf numFmtId="4" fontId="8" fillId="0" borderId="1" xfId="0" applyNumberFormat="1" applyFont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" fontId="11" fillId="0" borderId="1" xfId="1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top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4" fontId="15" fillId="0" borderId="0" xfId="0" applyNumberFormat="1" applyFont="1"/>
    <xf numFmtId="0" fontId="15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0" xfId="2" applyFont="1" applyAlignment="1">
      <alignment horizontal="left" vertical="top" wrapText="1"/>
    </xf>
  </cellXfs>
  <cellStyles count="3">
    <cellStyle name="Обычный" xfId="0" builtinId="0"/>
    <cellStyle name="Обычный 3" xfId="1" xr:uid="{809C382E-BCB3-4681-8454-87D1F097EE65}"/>
    <cellStyle name="Обычный_Поступившие заявления_список" xfId="2" xr:uid="{FF2866AE-BA1C-4521-A04C-94114A6061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rozovaEA/Desktop/&#1040;&#1069;&#1057;&#1050;%20&#1088;&#1072;&#1089;&#1095;&#1077;&#1090;%20&#1074;&#1099;&#1087;&#1072;&#1076;&#1072;&#1102;&#1097;&#1080;&#1093;%20&#1079;&#1072;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В ДЕПАРТАМЕНТ"/>
      <sheetName val="Факт_3 года"/>
      <sheetName val="Приложение 1"/>
      <sheetName val="Лица по тех прису до 15"/>
      <sheetName val="Лица по тех прису 15-150"/>
    </sheetNames>
    <sheetDataSet>
      <sheetData sheetId="0" refreshError="1"/>
      <sheetData sheetId="1">
        <row r="7">
          <cell r="I7">
            <v>289.33333333333331</v>
          </cell>
        </row>
        <row r="8">
          <cell r="I8">
            <v>3791.1166666666668</v>
          </cell>
        </row>
        <row r="11">
          <cell r="I11">
            <v>2.831</v>
          </cell>
        </row>
        <row r="12">
          <cell r="I12">
            <v>0.04</v>
          </cell>
        </row>
        <row r="14">
          <cell r="I14">
            <v>4.1399999999999997</v>
          </cell>
        </row>
        <row r="15">
          <cell r="I15">
            <v>2.6070000000000002</v>
          </cell>
        </row>
        <row r="17">
          <cell r="I17">
            <v>10.994999999999999</v>
          </cell>
        </row>
        <row r="18">
          <cell r="I18">
            <v>13.702999999999999</v>
          </cell>
        </row>
        <row r="21">
          <cell r="I21">
            <v>1.9206666666666665</v>
          </cell>
        </row>
        <row r="23">
          <cell r="H23">
            <v>3</v>
          </cell>
        </row>
        <row r="24">
          <cell r="H24">
            <v>1</v>
          </cell>
        </row>
        <row r="26">
          <cell r="H26">
            <v>1</v>
          </cell>
        </row>
        <row r="27">
          <cell r="H27">
            <v>1</v>
          </cell>
        </row>
        <row r="28">
          <cell r="H28">
            <v>1.3333333333333333</v>
          </cell>
        </row>
        <row r="29">
          <cell r="H29">
            <v>1</v>
          </cell>
        </row>
      </sheetData>
      <sheetData sheetId="2">
        <row r="11">
          <cell r="K11">
            <v>5104.1699241666665</v>
          </cell>
        </row>
      </sheetData>
      <sheetData sheetId="3">
        <row r="259">
          <cell r="AV259">
            <v>1218.4490000000001</v>
          </cell>
        </row>
        <row r="308">
          <cell r="AV308">
            <v>459.23500000000001</v>
          </cell>
        </row>
        <row r="328">
          <cell r="F328">
            <v>4026.85</v>
          </cell>
          <cell r="N328">
            <v>2595.0144454999886</v>
          </cell>
          <cell r="P328">
            <v>2842.7040160000015</v>
          </cell>
          <cell r="AB328">
            <v>1074.1838951299999</v>
          </cell>
          <cell r="AC328">
            <v>16251.706634529997</v>
          </cell>
          <cell r="AJ328">
            <v>13.702999999999999</v>
          </cell>
          <cell r="AN328">
            <v>0.76300000000000001</v>
          </cell>
        </row>
      </sheetData>
      <sheetData sheetId="4">
        <row r="16">
          <cell r="AU16">
            <v>5212.4970000000003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D5AA9-4FC5-4358-BF0C-899B14681DEE}">
  <sheetPr>
    <tabColor rgb="FF00FF00"/>
  </sheetPr>
  <dimension ref="A1:Q95"/>
  <sheetViews>
    <sheetView tabSelected="1" zoomScale="74" zoomScaleNormal="74" workbookViewId="0">
      <selection activeCell="I51" sqref="I51"/>
    </sheetView>
  </sheetViews>
  <sheetFormatPr defaultRowHeight="12.75" x14ac:dyDescent="0.2"/>
  <cols>
    <col min="1" max="1" width="10" customWidth="1"/>
    <col min="2" max="2" width="74.85546875" customWidth="1"/>
    <col min="3" max="11" width="17.7109375" customWidth="1"/>
    <col min="14" max="14" width="11.7109375" customWidth="1"/>
    <col min="17" max="17" width="16.28515625" customWidth="1"/>
  </cols>
  <sheetData>
    <row r="1" spans="1:17" ht="15.75" x14ac:dyDescent="0.25">
      <c r="J1" s="1" t="s">
        <v>0</v>
      </c>
    </row>
    <row r="2" spans="1:17" ht="27.75" customHeight="1" x14ac:dyDescent="0.2">
      <c r="J2" s="2" t="s">
        <v>1</v>
      </c>
      <c r="K2" s="2"/>
    </row>
    <row r="3" spans="1:17" ht="27.75" customHeight="1" x14ac:dyDescent="0.25">
      <c r="J3" s="3"/>
      <c r="K3" s="4"/>
    </row>
    <row r="4" spans="1:17" ht="18.75" x14ac:dyDescent="0.3">
      <c r="A4" s="5"/>
      <c r="J4" s="3"/>
    </row>
    <row r="5" spans="1:17" ht="68.25" customHeight="1" x14ac:dyDescent="0.2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7" ht="18.75" x14ac:dyDescent="0.3">
      <c r="A6" s="7"/>
      <c r="H6" s="8"/>
      <c r="K6" s="8" t="s">
        <v>3</v>
      </c>
    </row>
    <row r="7" spans="1:17" ht="49.5" customHeight="1" x14ac:dyDescent="0.2">
      <c r="A7" s="9" t="s">
        <v>4</v>
      </c>
      <c r="B7" s="9" t="s">
        <v>5</v>
      </c>
      <c r="C7" s="9" t="s">
        <v>6</v>
      </c>
      <c r="D7" s="9"/>
      <c r="E7" s="9"/>
      <c r="F7" s="9" t="s">
        <v>7</v>
      </c>
      <c r="G7" s="9"/>
      <c r="H7" s="9"/>
      <c r="I7" s="9" t="s">
        <v>8</v>
      </c>
      <c r="J7" s="9"/>
      <c r="K7" s="9"/>
    </row>
    <row r="8" spans="1:17" ht="28.5" customHeight="1" x14ac:dyDescent="0.2">
      <c r="A8" s="9"/>
      <c r="B8" s="9"/>
      <c r="C8" s="9" t="s">
        <v>9</v>
      </c>
      <c r="D8" s="9" t="s">
        <v>10</v>
      </c>
      <c r="E8" s="9" t="s">
        <v>11</v>
      </c>
      <c r="F8" s="10" t="s">
        <v>12</v>
      </c>
      <c r="G8" s="9" t="s">
        <v>13</v>
      </c>
      <c r="H8" s="9" t="s">
        <v>14</v>
      </c>
      <c r="I8" s="9" t="s">
        <v>15</v>
      </c>
      <c r="J8" s="9" t="s">
        <v>16</v>
      </c>
      <c r="K8" s="9" t="s">
        <v>17</v>
      </c>
    </row>
    <row r="9" spans="1:17" ht="141" customHeight="1" x14ac:dyDescent="0.2">
      <c r="A9" s="9"/>
      <c r="B9" s="9"/>
      <c r="C9" s="9"/>
      <c r="D9" s="9"/>
      <c r="E9" s="9"/>
      <c r="F9" s="11"/>
      <c r="G9" s="9"/>
      <c r="H9" s="9"/>
      <c r="I9" s="9"/>
      <c r="J9" s="9"/>
      <c r="K9" s="9"/>
    </row>
    <row r="10" spans="1:17" ht="15.75" x14ac:dyDescent="0.25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</row>
    <row r="11" spans="1:17" ht="34.5" customHeight="1" x14ac:dyDescent="0.2">
      <c r="A11" s="13" t="s">
        <v>18</v>
      </c>
      <c r="B11" s="14" t="s">
        <v>19</v>
      </c>
      <c r="C11" s="15">
        <f>E11/D11*1000</f>
        <v>1350.3652883767684</v>
      </c>
      <c r="D11" s="15">
        <f>D13</f>
        <v>4026.85</v>
      </c>
      <c r="E11" s="15">
        <f>E13+E14</f>
        <v>5437.7184614999896</v>
      </c>
      <c r="F11" s="15">
        <f>F13+F14</f>
        <v>1366.29</v>
      </c>
      <c r="G11" s="15">
        <f>G13</f>
        <v>4026.85</v>
      </c>
      <c r="H11" s="15">
        <f>H13+H14</f>
        <v>5501.8448864999991</v>
      </c>
      <c r="I11" s="15">
        <f>I13+I14</f>
        <v>1346.35</v>
      </c>
      <c r="J11" s="15">
        <f>J13</f>
        <v>3791.1166666666668</v>
      </c>
      <c r="K11" s="15">
        <f>K13+K14</f>
        <v>5104.1699241666665</v>
      </c>
    </row>
    <row r="12" spans="1:17" ht="18.75" customHeight="1" x14ac:dyDescent="0.2">
      <c r="A12" s="13"/>
      <c r="B12" s="16" t="s">
        <v>20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7" ht="36" customHeight="1" x14ac:dyDescent="0.2">
      <c r="A13" s="18" t="s">
        <v>21</v>
      </c>
      <c r="B13" s="14" t="s">
        <v>22</v>
      </c>
      <c r="C13" s="19">
        <f>E13/D13*1000</f>
        <v>644.42788916895051</v>
      </c>
      <c r="D13" s="19">
        <f>'[1]Лица по тех прису до 15'!F328</f>
        <v>4026.85</v>
      </c>
      <c r="E13" s="19">
        <f>'[1]Лица по тех прису до 15'!N328</f>
        <v>2595.0144454999886</v>
      </c>
      <c r="F13" s="19">
        <v>646.42999999999995</v>
      </c>
      <c r="G13" s="19">
        <f>D13</f>
        <v>4026.85</v>
      </c>
      <c r="H13" s="19">
        <f>F13*G13/1000</f>
        <v>2603.0766454999998</v>
      </c>
      <c r="I13" s="19">
        <v>630.47</v>
      </c>
      <c r="J13" s="19">
        <f>'[1]Факт_3 года'!I8</f>
        <v>3791.1166666666668</v>
      </c>
      <c r="K13" s="19">
        <f>I13*J13/1000</f>
        <v>2390.1853248333337</v>
      </c>
    </row>
    <row r="14" spans="1:17" ht="36.75" customHeight="1" x14ac:dyDescent="0.2">
      <c r="A14" s="18" t="s">
        <v>23</v>
      </c>
      <c r="B14" s="14" t="s">
        <v>24</v>
      </c>
      <c r="C14" s="19">
        <f>E14/D14*1000</f>
        <v>705.93739920781798</v>
      </c>
      <c r="D14" s="19">
        <f>D13</f>
        <v>4026.85</v>
      </c>
      <c r="E14" s="19">
        <f>'[1]Лица по тех прису до 15'!P328</f>
        <v>2842.7040160000015</v>
      </c>
      <c r="F14" s="19">
        <v>719.86</v>
      </c>
      <c r="G14" s="19">
        <f>G13</f>
        <v>4026.85</v>
      </c>
      <c r="H14" s="19">
        <f>F14*G14/1000</f>
        <v>2898.7682409999998</v>
      </c>
      <c r="I14" s="19">
        <v>715.88</v>
      </c>
      <c r="J14" s="19">
        <f>J13</f>
        <v>3791.1166666666668</v>
      </c>
      <c r="K14" s="19">
        <f>I14*J14/1000</f>
        <v>2713.9845993333333</v>
      </c>
    </row>
    <row r="15" spans="1:17" ht="63.75" customHeight="1" x14ac:dyDescent="0.2">
      <c r="A15" s="18" t="s">
        <v>25</v>
      </c>
      <c r="B15" s="20" t="s">
        <v>26</v>
      </c>
      <c r="C15" s="19" t="s">
        <v>27</v>
      </c>
      <c r="D15" s="19" t="s">
        <v>27</v>
      </c>
      <c r="E15" s="19">
        <f>E16+E26+E29+E33+E38</f>
        <v>19003.57452966</v>
      </c>
      <c r="F15" s="19" t="s">
        <v>27</v>
      </c>
      <c r="G15" s="19" t="s">
        <v>27</v>
      </c>
      <c r="H15" s="19">
        <f>H16+H26+H29+H33+H38</f>
        <v>20642.632237559999</v>
      </c>
      <c r="I15" s="19" t="s">
        <v>27</v>
      </c>
      <c r="J15" s="19" t="s">
        <v>27</v>
      </c>
      <c r="K15" s="19">
        <f>K16+K26+K29+K33+K38</f>
        <v>47769.416849043329</v>
      </c>
      <c r="N15" s="21"/>
      <c r="Q15" s="22"/>
    </row>
    <row r="16" spans="1:17" ht="23.25" customHeight="1" x14ac:dyDescent="0.2">
      <c r="A16" s="23" t="s">
        <v>28</v>
      </c>
      <c r="B16" s="24" t="s">
        <v>29</v>
      </c>
      <c r="C16" s="25"/>
      <c r="D16" s="25">
        <f>D17+D20+D23</f>
        <v>13.702999999999999</v>
      </c>
      <c r="E16" s="25">
        <f>E17+E20+E23</f>
        <v>16251.706634529997</v>
      </c>
      <c r="F16" s="25"/>
      <c r="G16" s="25">
        <f>G17+G20+G23</f>
        <v>13.702999999999999</v>
      </c>
      <c r="H16" s="25">
        <f>H17+H20+H23</f>
        <v>19519.619430429997</v>
      </c>
      <c r="I16" s="25"/>
      <c r="J16" s="25">
        <f>J17+J20+J23</f>
        <v>34.316000000000003</v>
      </c>
      <c r="K16" s="25">
        <f>K17+K20+K23</f>
        <v>35886.907488969999</v>
      </c>
    </row>
    <row r="17" spans="1:11" s="28" customFormat="1" ht="74.25" customHeight="1" x14ac:dyDescent="0.2">
      <c r="A17" s="23" t="s">
        <v>30</v>
      </c>
      <c r="B17" s="26" t="s">
        <v>31</v>
      </c>
      <c r="C17" s="27"/>
      <c r="D17" s="27"/>
      <c r="E17" s="27"/>
      <c r="F17" s="27"/>
      <c r="G17" s="27"/>
      <c r="H17" s="27"/>
      <c r="I17" s="27">
        <f>I18</f>
        <v>520404.65</v>
      </c>
      <c r="J17" s="27">
        <f>SUM(J18:J19)</f>
        <v>2.871</v>
      </c>
      <c r="K17" s="27">
        <f>SUM(K18:K19)</f>
        <v>1494.0817501500001</v>
      </c>
    </row>
    <row r="18" spans="1:11" s="28" customFormat="1" ht="15.75" customHeight="1" x14ac:dyDescent="0.2">
      <c r="A18" s="23"/>
      <c r="B18" s="29" t="s">
        <v>32</v>
      </c>
      <c r="C18" s="19"/>
      <c r="D18" s="19"/>
      <c r="E18" s="19"/>
      <c r="F18" s="19"/>
      <c r="G18" s="19"/>
      <c r="H18" s="19"/>
      <c r="I18" s="19">
        <v>520404.65</v>
      </c>
      <c r="J18" s="19">
        <f>'[1]Факт_3 года'!I11</f>
        <v>2.831</v>
      </c>
      <c r="K18" s="19">
        <f>I18*J18/1000</f>
        <v>1473.26556415</v>
      </c>
    </row>
    <row r="19" spans="1:11" s="28" customFormat="1" ht="23.25" customHeight="1" x14ac:dyDescent="0.2">
      <c r="A19" s="23"/>
      <c r="B19" s="29" t="s">
        <v>33</v>
      </c>
      <c r="C19" s="19"/>
      <c r="D19" s="30"/>
      <c r="E19" s="19"/>
      <c r="F19" s="19"/>
      <c r="G19" s="19"/>
      <c r="H19" s="19"/>
      <c r="I19" s="19">
        <v>520404.65</v>
      </c>
      <c r="J19" s="19">
        <f>'[1]Факт_3 года'!I12</f>
        <v>0.04</v>
      </c>
      <c r="K19" s="19">
        <f>I19*J19/1000</f>
        <v>20.816186000000002</v>
      </c>
    </row>
    <row r="20" spans="1:11" s="28" customFormat="1" ht="63" x14ac:dyDescent="0.2">
      <c r="A20" s="23" t="s">
        <v>34</v>
      </c>
      <c r="B20" s="26" t="s">
        <v>35</v>
      </c>
      <c r="C20" s="27"/>
      <c r="D20" s="27"/>
      <c r="E20" s="27"/>
      <c r="F20" s="27"/>
      <c r="G20" s="27"/>
      <c r="H20" s="27"/>
      <c r="I20" s="31"/>
      <c r="J20" s="19">
        <f>J21+J22</f>
        <v>6.7469999999999999</v>
      </c>
      <c r="K20" s="19">
        <f>K21+K22</f>
        <v>4478.0158807799999</v>
      </c>
    </row>
    <row r="21" spans="1:11" s="28" customFormat="1" ht="15.75" x14ac:dyDescent="0.2">
      <c r="A21" s="23"/>
      <c r="B21" s="32" t="s">
        <v>36</v>
      </c>
      <c r="C21" s="19"/>
      <c r="D21" s="19"/>
      <c r="E21" s="19"/>
      <c r="F21" s="19"/>
      <c r="G21" s="19"/>
      <c r="H21" s="19"/>
      <c r="I21" s="31">
        <v>663704.74</v>
      </c>
      <c r="J21" s="19">
        <f>'[1]Факт_3 года'!I14</f>
        <v>4.1399999999999997</v>
      </c>
      <c r="K21" s="19">
        <f t="shared" ref="K21:K32" si="0">I21*J21/1000</f>
        <v>2747.7376235999996</v>
      </c>
    </row>
    <row r="22" spans="1:11" s="28" customFormat="1" ht="15.75" x14ac:dyDescent="0.2">
      <c r="A22" s="23"/>
      <c r="B22" s="32" t="s">
        <v>37</v>
      </c>
      <c r="C22" s="19"/>
      <c r="D22" s="19"/>
      <c r="E22" s="19"/>
      <c r="F22" s="19"/>
      <c r="G22" s="19"/>
      <c r="H22" s="19"/>
      <c r="I22" s="31">
        <v>663704.74</v>
      </c>
      <c r="J22" s="19">
        <f>'[1]Факт_3 года'!I15</f>
        <v>2.6070000000000002</v>
      </c>
      <c r="K22" s="19">
        <f t="shared" si="0"/>
        <v>1730.2782571800001</v>
      </c>
    </row>
    <row r="23" spans="1:11" s="28" customFormat="1" ht="45" x14ac:dyDescent="0.2">
      <c r="A23" s="23" t="s">
        <v>38</v>
      </c>
      <c r="B23" s="32" t="s">
        <v>39</v>
      </c>
      <c r="C23" s="19"/>
      <c r="D23" s="19">
        <f>D25</f>
        <v>13.702999999999999</v>
      </c>
      <c r="E23" s="19">
        <f>E25</f>
        <v>16251.706634529997</v>
      </c>
      <c r="F23" s="19"/>
      <c r="G23" s="19">
        <f>G25</f>
        <v>13.702999999999999</v>
      </c>
      <c r="H23" s="19">
        <f>H25</f>
        <v>19519.619430429997</v>
      </c>
      <c r="I23" s="31"/>
      <c r="J23" s="19">
        <f>J24+J25</f>
        <v>24.698</v>
      </c>
      <c r="K23" s="19">
        <f>K24+K25</f>
        <v>29914.809858039996</v>
      </c>
    </row>
    <row r="24" spans="1:11" s="28" customFormat="1" ht="15.75" x14ac:dyDescent="0.2">
      <c r="A24" s="23"/>
      <c r="B24" s="32" t="s">
        <v>40</v>
      </c>
      <c r="C24" s="19"/>
      <c r="D24" s="19"/>
      <c r="E24" s="19"/>
      <c r="F24" s="19"/>
      <c r="G24" s="19"/>
      <c r="H24" s="19"/>
      <c r="I24" s="31">
        <v>1211223.98</v>
      </c>
      <c r="J24" s="19">
        <f>'[1]Факт_3 года'!I17</f>
        <v>10.994999999999999</v>
      </c>
      <c r="K24" s="19">
        <f t="shared" si="0"/>
        <v>13317.407660099998</v>
      </c>
    </row>
    <row r="25" spans="1:11" s="28" customFormat="1" ht="15.75" x14ac:dyDescent="0.2">
      <c r="A25" s="23"/>
      <c r="B25" s="32" t="s">
        <v>41</v>
      </c>
      <c r="C25" s="19">
        <f>E25/D25*1000</f>
        <v>1185996.2515164563</v>
      </c>
      <c r="D25" s="19">
        <f>'[1]Лица по тех прису до 15'!AJ328</f>
        <v>13.702999999999999</v>
      </c>
      <c r="E25" s="19">
        <f>'[1]Лица по тех прису до 15'!AC328</f>
        <v>16251.706634529997</v>
      </c>
      <c r="F25" s="19">
        <v>1424477.81</v>
      </c>
      <c r="G25" s="19">
        <f>'[1]Лица по тех прису до 15'!AJ328</f>
        <v>13.702999999999999</v>
      </c>
      <c r="H25" s="19">
        <f>F25*G25/1000</f>
        <v>19519.619430429997</v>
      </c>
      <c r="I25" s="31">
        <v>1211223.98</v>
      </c>
      <c r="J25" s="19">
        <f>'[1]Факт_3 года'!I18</f>
        <v>13.702999999999999</v>
      </c>
      <c r="K25" s="19">
        <f t="shared" si="0"/>
        <v>16597.402197939999</v>
      </c>
    </row>
    <row r="26" spans="1:11" s="28" customFormat="1" ht="21.75" customHeight="1" x14ac:dyDescent="0.2">
      <c r="A26" s="23" t="s">
        <v>28</v>
      </c>
      <c r="B26" s="24" t="s">
        <v>42</v>
      </c>
      <c r="C26" s="27"/>
      <c r="D26" s="27">
        <f t="shared" ref="D26:K27" si="1">D27</f>
        <v>0.76300000000000001</v>
      </c>
      <c r="E26" s="27">
        <f t="shared" si="1"/>
        <v>1074.1838951299999</v>
      </c>
      <c r="F26" s="27"/>
      <c r="G26" s="27">
        <f t="shared" si="1"/>
        <v>0.76300000000000001</v>
      </c>
      <c r="H26" s="27">
        <f t="shared" si="1"/>
        <v>1041.3321071299999</v>
      </c>
      <c r="I26" s="27"/>
      <c r="J26" s="27">
        <f t="shared" si="1"/>
        <v>1.9206666666666665</v>
      </c>
      <c r="K26" s="27">
        <f t="shared" si="1"/>
        <v>2776.2896900733331</v>
      </c>
    </row>
    <row r="27" spans="1:11" s="28" customFormat="1" ht="69" customHeight="1" x14ac:dyDescent="0.2">
      <c r="A27" s="23" t="s">
        <v>38</v>
      </c>
      <c r="B27" s="26" t="s">
        <v>39</v>
      </c>
      <c r="C27" s="27"/>
      <c r="D27" s="27">
        <f t="shared" si="1"/>
        <v>0.76300000000000001</v>
      </c>
      <c r="E27" s="27">
        <f t="shared" si="1"/>
        <v>1074.1838951299999</v>
      </c>
      <c r="F27" s="27"/>
      <c r="G27" s="27">
        <f t="shared" si="1"/>
        <v>0.76300000000000001</v>
      </c>
      <c r="H27" s="27">
        <f t="shared" si="1"/>
        <v>1041.3321071299999</v>
      </c>
      <c r="I27" s="27"/>
      <c r="J27" s="27">
        <f t="shared" si="1"/>
        <v>1.9206666666666665</v>
      </c>
      <c r="K27" s="27">
        <f t="shared" si="1"/>
        <v>2776.2896900733331</v>
      </c>
    </row>
    <row r="28" spans="1:11" s="28" customFormat="1" ht="27.75" customHeight="1" x14ac:dyDescent="0.2">
      <c r="A28" s="23"/>
      <c r="B28" s="26" t="s">
        <v>43</v>
      </c>
      <c r="C28" s="19">
        <f>E28/D28*1000</f>
        <v>1407842.5886369592</v>
      </c>
      <c r="D28" s="19">
        <f>'[1]Лица по тех прису до 15'!AN328</f>
        <v>0.76300000000000001</v>
      </c>
      <c r="E28" s="19">
        <f>'[1]Лица по тех прису до 15'!AB328</f>
        <v>1074.1838951299999</v>
      </c>
      <c r="F28" s="33">
        <v>1364786.51</v>
      </c>
      <c r="G28" s="33">
        <f>'[1]Лица по тех прису до 15'!AN328</f>
        <v>0.76300000000000001</v>
      </c>
      <c r="H28" s="19">
        <f>F28*G28/1000</f>
        <v>1041.3321071299999</v>
      </c>
      <c r="I28" s="33">
        <v>1445482.31</v>
      </c>
      <c r="J28" s="33">
        <f>'[1]Факт_3 года'!I21</f>
        <v>1.9206666666666665</v>
      </c>
      <c r="K28" s="19">
        <f t="shared" si="0"/>
        <v>2776.2896900733331</v>
      </c>
    </row>
    <row r="29" spans="1:11" s="28" customFormat="1" ht="18" customHeight="1" x14ac:dyDescent="0.2">
      <c r="A29" s="23" t="s">
        <v>44</v>
      </c>
      <c r="B29" s="24" t="s">
        <v>45</v>
      </c>
      <c r="C29" s="27"/>
      <c r="D29" s="27"/>
      <c r="E29" s="27"/>
      <c r="F29" s="27"/>
      <c r="G29" s="27"/>
      <c r="H29" s="27"/>
      <c r="I29" s="27">
        <f>I30</f>
        <v>0</v>
      </c>
      <c r="J29" s="27">
        <f>J30</f>
        <v>4</v>
      </c>
      <c r="K29" s="27">
        <f>K30</f>
        <v>8874.6677200000013</v>
      </c>
    </row>
    <row r="30" spans="1:11" s="28" customFormat="1" ht="86.25" customHeight="1" x14ac:dyDescent="0.2">
      <c r="A30" s="23" t="s">
        <v>46</v>
      </c>
      <c r="B30" s="14" t="s">
        <v>47</v>
      </c>
      <c r="C30" s="19"/>
      <c r="D30" s="19"/>
      <c r="E30" s="19"/>
      <c r="F30" s="19"/>
      <c r="G30" s="19"/>
      <c r="H30" s="19"/>
      <c r="I30" s="19"/>
      <c r="J30" s="19">
        <f>J31+J32</f>
        <v>4</v>
      </c>
      <c r="K30" s="19">
        <f>K31+K32</f>
        <v>8874.6677200000013</v>
      </c>
    </row>
    <row r="31" spans="1:11" s="28" customFormat="1" ht="23.25" customHeight="1" x14ac:dyDescent="0.2">
      <c r="A31" s="23"/>
      <c r="B31" s="14" t="s">
        <v>48</v>
      </c>
      <c r="C31" s="19"/>
      <c r="D31" s="19"/>
      <c r="E31" s="19"/>
      <c r="F31" s="19"/>
      <c r="G31" s="19"/>
      <c r="H31" s="19"/>
      <c r="I31" s="19">
        <v>1287975.8</v>
      </c>
      <c r="J31" s="19">
        <f>'[1]Факт_3 года'!H23</f>
        <v>3</v>
      </c>
      <c r="K31" s="19">
        <f t="shared" si="0"/>
        <v>3863.9274000000005</v>
      </c>
    </row>
    <row r="32" spans="1:11" s="28" customFormat="1" ht="21.75" customHeight="1" x14ac:dyDescent="0.2">
      <c r="A32" s="23"/>
      <c r="B32" s="14" t="s">
        <v>49</v>
      </c>
      <c r="C32" s="19"/>
      <c r="D32" s="19"/>
      <c r="E32" s="19"/>
      <c r="F32" s="19"/>
      <c r="G32" s="19"/>
      <c r="H32" s="19"/>
      <c r="I32" s="19">
        <v>5010740.32</v>
      </c>
      <c r="J32" s="19">
        <f>'[1]Факт_3 года'!H24</f>
        <v>1</v>
      </c>
      <c r="K32" s="19">
        <f t="shared" si="0"/>
        <v>5010.7403199999999</v>
      </c>
    </row>
    <row r="33" spans="1:11" s="28" customFormat="1" ht="47.25" x14ac:dyDescent="0.2">
      <c r="A33" s="23" t="s">
        <v>50</v>
      </c>
      <c r="B33" s="24" t="s">
        <v>51</v>
      </c>
      <c r="C33" s="27"/>
      <c r="D33" s="27">
        <f>SUM(D34:D37)</f>
        <v>2</v>
      </c>
      <c r="E33" s="27">
        <f>SUM(E34:E37)</f>
        <v>1677.6840000000002</v>
      </c>
      <c r="F33" s="27"/>
      <c r="G33" s="27">
        <f>SUM(G34:G37)</f>
        <v>2</v>
      </c>
      <c r="H33" s="27">
        <f>SUM(H34:H37)</f>
        <v>81.680700000000002</v>
      </c>
      <c r="I33" s="27"/>
      <c r="J33" s="27">
        <f>SUM(J34:J37)</f>
        <v>4.333333333333333</v>
      </c>
      <c r="K33" s="27">
        <f>SUM(K34:K37)</f>
        <v>231.55195000000001</v>
      </c>
    </row>
    <row r="34" spans="1:11" s="28" customFormat="1" ht="22.5" customHeight="1" x14ac:dyDescent="0.2">
      <c r="A34" s="34" t="s">
        <v>52</v>
      </c>
      <c r="B34" s="29" t="s">
        <v>53</v>
      </c>
      <c r="C34" s="19"/>
      <c r="D34" s="35"/>
      <c r="E34" s="19"/>
      <c r="F34" s="19"/>
      <c r="G34" s="19"/>
      <c r="H34" s="19"/>
      <c r="I34" s="19">
        <f>5610.12*15</f>
        <v>84151.8</v>
      </c>
      <c r="J34" s="19">
        <f>'[1]Факт_3 года'!H26</f>
        <v>1</v>
      </c>
      <c r="K34" s="19">
        <f>I34*J34/1000</f>
        <v>84.151800000000009</v>
      </c>
    </row>
    <row r="35" spans="1:11" s="28" customFormat="1" ht="22.5" customHeight="1" x14ac:dyDescent="0.2">
      <c r="A35" s="34" t="s">
        <v>54</v>
      </c>
      <c r="B35" s="29" t="s">
        <v>55</v>
      </c>
      <c r="C35" s="19"/>
      <c r="D35" s="35"/>
      <c r="E35" s="19"/>
      <c r="F35" s="19"/>
      <c r="G35" s="19"/>
      <c r="H35" s="19"/>
      <c r="I35" s="19">
        <f>3357.32*15</f>
        <v>50359.8</v>
      </c>
      <c r="J35" s="19">
        <f>'[1]Факт_3 года'!H27</f>
        <v>1</v>
      </c>
      <c r="K35" s="19">
        <f>I35*J35/1000</f>
        <v>50.3598</v>
      </c>
    </row>
    <row r="36" spans="1:11" s="28" customFormat="1" ht="32.25" customHeight="1" x14ac:dyDescent="0.2">
      <c r="A36" s="34" t="s">
        <v>54</v>
      </c>
      <c r="B36" s="29" t="s">
        <v>56</v>
      </c>
      <c r="C36" s="19">
        <f>E36/D36*1000</f>
        <v>459235</v>
      </c>
      <c r="D36" s="35">
        <v>1</v>
      </c>
      <c r="E36" s="19">
        <f>'[1]Лица по тех прису до 15'!AV308</f>
        <v>459.23500000000001</v>
      </c>
      <c r="F36" s="19">
        <f>2850.84*15</f>
        <v>42762.600000000006</v>
      </c>
      <c r="G36" s="19">
        <v>1</v>
      </c>
      <c r="H36" s="19">
        <f>F36*G36/1000</f>
        <v>42.762600000000006</v>
      </c>
      <c r="I36" s="19">
        <f>3357.32*15</f>
        <v>50359.8</v>
      </c>
      <c r="J36" s="19">
        <f>'[1]Факт_3 года'!H28</f>
        <v>1.3333333333333333</v>
      </c>
      <c r="K36" s="19">
        <f>I36*J36/1000</f>
        <v>67.1464</v>
      </c>
    </row>
    <row r="37" spans="1:11" s="28" customFormat="1" ht="32.25" customHeight="1" x14ac:dyDescent="0.2">
      <c r="A37" s="34" t="s">
        <v>57</v>
      </c>
      <c r="B37" s="29" t="s">
        <v>58</v>
      </c>
      <c r="C37" s="19">
        <f>E37/D37*1000</f>
        <v>1218449</v>
      </c>
      <c r="D37" s="35">
        <v>1</v>
      </c>
      <c r="E37" s="19">
        <f>'[1]Лица по тех прису до 15'!AV259</f>
        <v>1218.4490000000001</v>
      </c>
      <c r="F37" s="19">
        <f>2594.54*15</f>
        <v>38918.1</v>
      </c>
      <c r="G37" s="19">
        <v>1</v>
      </c>
      <c r="H37" s="19">
        <f>F37*G37/1000</f>
        <v>38.918099999999995</v>
      </c>
      <c r="I37" s="19">
        <f>1992.93*15</f>
        <v>29893.95</v>
      </c>
      <c r="J37" s="19">
        <f>'[1]Факт_3 года'!H29</f>
        <v>1</v>
      </c>
      <c r="K37" s="19">
        <f>I37*J37/1000</f>
        <v>29.89395</v>
      </c>
    </row>
    <row r="38" spans="1:11" s="28" customFormat="1" ht="33.75" customHeight="1" x14ac:dyDescent="0.2">
      <c r="A38" s="23" t="s">
        <v>59</v>
      </c>
      <c r="B38" s="36" t="s">
        <v>60</v>
      </c>
      <c r="C38" s="27">
        <f>SUM(C39:C42)</f>
        <v>0</v>
      </c>
      <c r="D38" s="27">
        <f t="shared" ref="D38:K38" si="2">SUM(D39:D42)</f>
        <v>0</v>
      </c>
      <c r="E38" s="27">
        <f t="shared" si="2"/>
        <v>0</v>
      </c>
      <c r="F38" s="27">
        <f t="shared" si="2"/>
        <v>0</v>
      </c>
      <c r="G38" s="27">
        <f t="shared" si="2"/>
        <v>0</v>
      </c>
      <c r="H38" s="27">
        <f t="shared" si="2"/>
        <v>0</v>
      </c>
      <c r="I38" s="27">
        <f t="shared" si="2"/>
        <v>0</v>
      </c>
      <c r="J38" s="27">
        <f t="shared" si="2"/>
        <v>0</v>
      </c>
      <c r="K38" s="27">
        <f t="shared" si="2"/>
        <v>0</v>
      </c>
    </row>
    <row r="39" spans="1:11" s="28" customFormat="1" ht="27" customHeight="1" x14ac:dyDescent="0.2">
      <c r="A39" s="23" t="s">
        <v>61</v>
      </c>
      <c r="B39" s="36" t="s">
        <v>62</v>
      </c>
      <c r="C39" s="19"/>
      <c r="D39" s="19"/>
      <c r="E39" s="19"/>
      <c r="F39" s="19"/>
      <c r="G39" s="19"/>
      <c r="H39" s="19"/>
      <c r="I39" s="19"/>
      <c r="J39" s="19"/>
      <c r="K39" s="19"/>
    </row>
    <row r="40" spans="1:11" s="28" customFormat="1" ht="27" customHeight="1" x14ac:dyDescent="0.2">
      <c r="A40" s="23" t="s">
        <v>63</v>
      </c>
      <c r="B40" s="36" t="s">
        <v>64</v>
      </c>
      <c r="C40" s="19"/>
      <c r="D40" s="19"/>
      <c r="E40" s="19"/>
      <c r="F40" s="33"/>
      <c r="G40" s="19"/>
      <c r="H40" s="19"/>
      <c r="I40" s="19"/>
      <c r="J40" s="19"/>
      <c r="K40" s="19"/>
    </row>
    <row r="41" spans="1:11" s="28" customFormat="1" ht="20.25" customHeight="1" x14ac:dyDescent="0.2">
      <c r="A41" s="23"/>
      <c r="B41" s="36" t="s">
        <v>65</v>
      </c>
      <c r="C41" s="19"/>
      <c r="D41" s="19"/>
      <c r="E41" s="19"/>
      <c r="F41" s="19"/>
      <c r="G41" s="19"/>
      <c r="H41" s="19"/>
      <c r="I41" s="19"/>
      <c r="J41" s="19"/>
      <c r="K41" s="19"/>
    </row>
    <row r="42" spans="1:11" s="28" customFormat="1" ht="20.25" customHeight="1" x14ac:dyDescent="0.2">
      <c r="A42" s="23"/>
      <c r="B42" s="36" t="s">
        <v>66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 ht="15.75" x14ac:dyDescent="0.2">
      <c r="A43" s="38" t="s">
        <v>67</v>
      </c>
      <c r="B43" s="20" t="s">
        <v>68</v>
      </c>
      <c r="C43" s="39" t="s">
        <v>27</v>
      </c>
      <c r="D43" s="39" t="s">
        <v>27</v>
      </c>
      <c r="E43" s="39">
        <f>E45*E46/1000</f>
        <v>147.58333333333334</v>
      </c>
      <c r="F43" s="39" t="s">
        <v>27</v>
      </c>
      <c r="G43" s="39" t="s">
        <v>27</v>
      </c>
      <c r="H43" s="39">
        <f>H45*H46/1000</f>
        <v>147.58333333333334</v>
      </c>
      <c r="I43" s="39" t="s">
        <v>27</v>
      </c>
      <c r="J43" s="39" t="s">
        <v>27</v>
      </c>
      <c r="K43" s="39">
        <f>K45*K46/1000</f>
        <v>132.61111111111111</v>
      </c>
    </row>
    <row r="44" spans="1:11" ht="15.75" x14ac:dyDescent="0.2">
      <c r="A44" s="38"/>
      <c r="B44" s="40" t="s">
        <v>69</v>
      </c>
      <c r="C44" s="39"/>
      <c r="D44" s="39"/>
      <c r="E44" s="39"/>
      <c r="F44" s="39"/>
      <c r="G44" s="39"/>
      <c r="H44" s="39"/>
      <c r="I44" s="39"/>
      <c r="J44" s="39"/>
      <c r="K44" s="39"/>
    </row>
    <row r="45" spans="1:11" ht="30" customHeight="1" x14ac:dyDescent="0.2">
      <c r="A45" s="23" t="s">
        <v>70</v>
      </c>
      <c r="B45" s="24" t="s">
        <v>71</v>
      </c>
      <c r="C45" s="37" t="s">
        <v>27</v>
      </c>
      <c r="D45" s="37" t="s">
        <v>27</v>
      </c>
      <c r="E45" s="37">
        <f>H45</f>
        <v>458.33333333333337</v>
      </c>
      <c r="F45" s="37" t="s">
        <v>27</v>
      </c>
      <c r="G45" s="37" t="s">
        <v>27</v>
      </c>
      <c r="H45" s="37">
        <f>K45</f>
        <v>458.33333333333337</v>
      </c>
      <c r="I45" s="37" t="s">
        <v>27</v>
      </c>
      <c r="J45" s="37" t="s">
        <v>27</v>
      </c>
      <c r="K45" s="37">
        <f>550/1.2</f>
        <v>458.33333333333337</v>
      </c>
    </row>
    <row r="46" spans="1:11" ht="100.5" customHeight="1" x14ac:dyDescent="0.2">
      <c r="A46" s="23" t="s">
        <v>72</v>
      </c>
      <c r="B46" s="41" t="s">
        <v>73</v>
      </c>
      <c r="C46" s="37" t="s">
        <v>27</v>
      </c>
      <c r="D46" s="37" t="s">
        <v>27</v>
      </c>
      <c r="E46" s="37">
        <f>322</f>
        <v>322</v>
      </c>
      <c r="F46" s="37" t="s">
        <v>27</v>
      </c>
      <c r="G46" s="37" t="s">
        <v>27</v>
      </c>
      <c r="H46" s="37">
        <f>E46</f>
        <v>322</v>
      </c>
      <c r="I46" s="37" t="s">
        <v>27</v>
      </c>
      <c r="J46" s="37" t="s">
        <v>27</v>
      </c>
      <c r="K46" s="37">
        <f>'[1]Факт_3 года'!I7</f>
        <v>289.33333333333331</v>
      </c>
    </row>
    <row r="47" spans="1:11" ht="62.25" customHeight="1" x14ac:dyDescent="0.2">
      <c r="A47" s="42" t="s">
        <v>74</v>
      </c>
      <c r="B47" s="43" t="s">
        <v>75</v>
      </c>
      <c r="C47" s="39" t="s">
        <v>27</v>
      </c>
      <c r="D47" s="39" t="s">
        <v>27</v>
      </c>
      <c r="E47" s="44">
        <f>E11+E15-E43</f>
        <v>24293.709657826657</v>
      </c>
      <c r="F47" s="39" t="s">
        <v>27</v>
      </c>
      <c r="G47" s="39" t="s">
        <v>27</v>
      </c>
      <c r="H47" s="44">
        <f>H11+H15-H43</f>
        <v>25996.893790726666</v>
      </c>
      <c r="I47" s="39" t="s">
        <v>27</v>
      </c>
      <c r="J47" s="39" t="s">
        <v>27</v>
      </c>
      <c r="K47" s="44">
        <f>K11+K15-K43</f>
        <v>52740.975662098885</v>
      </c>
    </row>
    <row r="48" spans="1:11" ht="15.75" x14ac:dyDescent="0.2">
      <c r="A48" s="42"/>
      <c r="B48" s="43" t="s">
        <v>76</v>
      </c>
      <c r="C48" s="39"/>
      <c r="D48" s="39"/>
      <c r="E48" s="44"/>
      <c r="F48" s="39"/>
      <c r="G48" s="39"/>
      <c r="H48" s="44"/>
      <c r="I48" s="39"/>
      <c r="J48" s="39"/>
      <c r="K48" s="44"/>
    </row>
    <row r="49" spans="1:11" ht="1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ht="38.25" customHeight="1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</row>
    <row r="51" spans="1:11" ht="15.75" x14ac:dyDescent="0.25">
      <c r="A51" s="47" t="s">
        <v>77</v>
      </c>
      <c r="B51" s="47"/>
      <c r="C51" s="47"/>
      <c r="D51" s="47"/>
      <c r="E51" s="48"/>
      <c r="F51" s="47"/>
      <c r="H51" s="47"/>
      <c r="K51" s="47"/>
    </row>
    <row r="52" spans="1:11" ht="15.75" x14ac:dyDescent="0.25">
      <c r="A52" s="47" t="s">
        <v>78</v>
      </c>
      <c r="B52" s="47"/>
      <c r="C52" s="47"/>
      <c r="D52" s="47"/>
      <c r="E52" s="47"/>
      <c r="F52" s="47"/>
      <c r="G52" s="47"/>
      <c r="H52" s="47"/>
      <c r="K52" s="49" t="s">
        <v>79</v>
      </c>
    </row>
    <row r="53" spans="1:11" ht="15.75" x14ac:dyDescent="0.2">
      <c r="A53" s="50"/>
      <c r="C53" s="50"/>
      <c r="D53" s="50"/>
      <c r="E53" s="50"/>
      <c r="F53" s="50"/>
      <c r="G53" s="50"/>
      <c r="H53" s="51"/>
      <c r="I53" s="50"/>
      <c r="J53" s="50"/>
      <c r="K53" s="52"/>
    </row>
    <row r="93" spans="2:2" x14ac:dyDescent="0.2">
      <c r="B93" s="53"/>
    </row>
    <row r="94" spans="2:2" x14ac:dyDescent="0.2">
      <c r="B94" s="53"/>
    </row>
    <row r="95" spans="2:2" x14ac:dyDescent="0.2">
      <c r="B95" s="53"/>
    </row>
  </sheetData>
  <sheetProtection selectLockedCells="1" selectUnlockedCells="1"/>
  <mergeCells count="47">
    <mergeCell ref="H47:H48"/>
    <mergeCell ref="I47:I48"/>
    <mergeCell ref="J47:J48"/>
    <mergeCell ref="K47:K48"/>
    <mergeCell ref="A50:K50"/>
    <mergeCell ref="H43:H44"/>
    <mergeCell ref="I43:I44"/>
    <mergeCell ref="J43:J44"/>
    <mergeCell ref="K43:K44"/>
    <mergeCell ref="A47:A48"/>
    <mergeCell ref="C47:C48"/>
    <mergeCell ref="D47:D48"/>
    <mergeCell ref="E47:E48"/>
    <mergeCell ref="F47:F48"/>
    <mergeCell ref="G47:G48"/>
    <mergeCell ref="H11:H12"/>
    <mergeCell ref="I11:I12"/>
    <mergeCell ref="J11:J12"/>
    <mergeCell ref="K11:K12"/>
    <mergeCell ref="A43:A44"/>
    <mergeCell ref="C43:C44"/>
    <mergeCell ref="D43:D44"/>
    <mergeCell ref="E43:E44"/>
    <mergeCell ref="F43:F44"/>
    <mergeCell ref="G43:G44"/>
    <mergeCell ref="A11:A12"/>
    <mergeCell ref="C11:C12"/>
    <mergeCell ref="D11:D12"/>
    <mergeCell ref="E11:E12"/>
    <mergeCell ref="F11:F12"/>
    <mergeCell ref="G11:G12"/>
    <mergeCell ref="F8:F9"/>
    <mergeCell ref="G8:G9"/>
    <mergeCell ref="H8:H9"/>
    <mergeCell ref="I8:I9"/>
    <mergeCell ref="J8:J9"/>
    <mergeCell ref="K8:K9"/>
    <mergeCell ref="J2:K2"/>
    <mergeCell ref="A5:K5"/>
    <mergeCell ref="A7:A9"/>
    <mergeCell ref="B7:B9"/>
    <mergeCell ref="C7:E7"/>
    <mergeCell ref="F7:H7"/>
    <mergeCell ref="I7:K7"/>
    <mergeCell ref="C8:C9"/>
    <mergeCell ref="D8:D9"/>
    <mergeCell ref="E8:E9"/>
  </mergeCells>
  <dataValidations count="1">
    <dataValidation type="list" allowBlank="1" showInputMessage="1" showErrorMessage="1" sqref="B28 B18:B19 B21:B25 B34:B37" xr:uid="{6773F39C-19E6-4832-A358-8669E8BC06DE}">
      <formula1>мат</formula1>
    </dataValidation>
  </dataValidations>
  <printOptions horizontalCentered="1"/>
  <pageMargins left="0" right="0" top="0" bottom="0" header="0.19685039370078741" footer="0.31496062992125984"/>
  <pageSetup paperSize="9" scale="60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Евгения Анатольевна</dc:creator>
  <cp:lastModifiedBy>Морозова Евгения Анатольевна</cp:lastModifiedBy>
  <dcterms:created xsi:type="dcterms:W3CDTF">2022-11-18T05:04:39Z</dcterms:created>
  <dcterms:modified xsi:type="dcterms:W3CDTF">2022-11-18T05:06:08Z</dcterms:modified>
</cp:coreProperties>
</file>